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проект инвестиционной программы\Долгосрочная ИПР\2023-2028\Данные от УИ по ЛТП и ПРИУЭ\Итоговые\Согласованные расчёты\"/>
    </mc:Choice>
  </mc:AlternateContent>
  <bookViews>
    <workbookView xWindow="0" yWindow="0" windowWidth="28800" windowHeight="12300" tabRatio="767"/>
  </bookViews>
  <sheets>
    <sheet name="Сводка затрат" sheetId="59" r:id="rId1"/>
    <sheet name="2021 г.  факт" sheetId="71" r:id="rId2"/>
    <sheet name="2021 обоснование факт (2)" sheetId="72" r:id="rId3"/>
    <sheet name="2023 г.  " sheetId="65" r:id="rId4"/>
    <sheet name="ОСР 02-01 23" sheetId="66" r:id="rId5"/>
    <sheet name="ОСР 09-01 23" sheetId="67" r:id="rId6"/>
    <sheet name="2024 г.  " sheetId="25" r:id="rId7"/>
    <sheet name="ОСР 02-01 24" sheetId="51" r:id="rId8"/>
    <sheet name="ОСР 09-01 24" sheetId="52" r:id="rId9"/>
    <sheet name="2025 г. " sheetId="26" r:id="rId10"/>
    <sheet name="ОСР 02-01 25" sheetId="53" r:id="rId11"/>
    <sheet name="ОСР 09-01 25" sheetId="54" r:id="rId12"/>
    <sheet name="ЛСР 02-01-01" sheetId="32" r:id="rId13"/>
    <sheet name="ЛСР 02-02-01" sheetId="33" r:id="rId14"/>
    <sheet name="ЛСР 02-03-01" sheetId="34" r:id="rId15"/>
    <sheet name="ЛСР 09-01-01" sheetId="39" r:id="rId16"/>
    <sheet name="ЛСР 09-01-02" sheetId="40" r:id="rId17"/>
    <sheet name="ЛСР 09-01-03" sheetId="41" r:id="rId18"/>
    <sheet name="Источники ИЦИ" sheetId="61" r:id="rId19"/>
    <sheet name="Цены на ОБ и МАТ" sheetId="63" r:id="rId20"/>
    <sheet name="Табл.1" sheetId="62" r:id="rId21"/>
  </sheets>
  <externalReferences>
    <externalReference r:id="rId22"/>
  </externalReferences>
  <definedNames>
    <definedName name="_xlnm._FilterDatabase" localSheetId="19" hidden="1">'Цены на ОБ и МАТ'!$A$12:$G$16</definedName>
    <definedName name="FOT" localSheetId="2">#REF!</definedName>
    <definedName name="FOT" localSheetId="3">#REF!</definedName>
    <definedName name="FOT" localSheetId="18">#REF!</definedName>
    <definedName name="FOT" localSheetId="4">#REF!</definedName>
    <definedName name="FOT" localSheetId="5">#REF!</definedName>
    <definedName name="FOT" localSheetId="20">#REF!</definedName>
    <definedName name="FOT" localSheetId="19">#REF!</definedName>
    <definedName name="FOT">#REF!</definedName>
    <definedName name="_xlnm.Print_Titles" localSheetId="12">'ЛСР 02-01-01'!$39:$39</definedName>
    <definedName name="_xlnm.Print_Titles" localSheetId="13">'ЛСР 02-02-01'!$39:$39</definedName>
    <definedName name="_xlnm.Print_Titles" localSheetId="14">'ЛСР 02-03-01'!$39:$39</definedName>
    <definedName name="_xlnm.Print_Titles" localSheetId="15">'ЛСР 09-01-01'!$39:$39</definedName>
    <definedName name="_xlnm.Print_Titles" localSheetId="16">'ЛСР 09-01-02'!$39:$39</definedName>
    <definedName name="_xlnm.Print_Titles" localSheetId="17">'ЛСР 09-01-03'!$39:$39</definedName>
    <definedName name="_xlnm.Print_Titles" localSheetId="20">Табл.1!$6:$6</definedName>
    <definedName name="_xlnm.Print_Area" localSheetId="0">'Сводка затрат'!$A$1:$F$36</definedName>
    <definedName name="_xlnm.Print_Area" localSheetId="19">'Цены на ОБ и МАТ'!$A$1:$H$27</definedName>
  </definedNames>
  <calcPr calcId="162913" calcMode="manual" fullPrecision="0"/>
</workbook>
</file>

<file path=xl/calcChain.xml><?xml version="1.0" encoding="utf-8"?>
<calcChain xmlns="http://schemas.openxmlformats.org/spreadsheetml/2006/main">
  <c r="G20" i="59" l="1"/>
  <c r="E16" i="61" l="1"/>
  <c r="E15" i="61"/>
  <c r="E14" i="61"/>
  <c r="E13" i="61"/>
  <c r="E12" i="61"/>
  <c r="E11" i="61"/>
  <c r="H27" i="59" l="1"/>
  <c r="J27" i="59" s="1"/>
  <c r="I27" i="59" l="1"/>
  <c r="H13" i="26" l="1"/>
  <c r="H13" i="25"/>
  <c r="H13" i="65"/>
  <c r="F25" i="59" l="1"/>
  <c r="F29" i="59" s="1"/>
  <c r="F23" i="59"/>
  <c r="F22" i="59"/>
  <c r="F21" i="59"/>
  <c r="D22" i="67" l="1"/>
  <c r="F22" i="67"/>
  <c r="E22" i="67"/>
  <c r="F21" i="66"/>
  <c r="E21" i="66"/>
  <c r="D21" i="66"/>
  <c r="G18" i="66"/>
  <c r="G22" i="66" s="1"/>
  <c r="I29" i="65"/>
  <c r="H25" i="65"/>
  <c r="I13" i="65"/>
  <c r="H21" i="66" l="1"/>
  <c r="D18" i="66"/>
  <c r="D22" i="66" l="1"/>
  <c r="D20" i="65"/>
  <c r="D21" i="65" s="1"/>
  <c r="D23" i="65" s="1"/>
  <c r="D27" i="65" s="1"/>
  <c r="D31" i="65" s="1"/>
  <c r="D38" i="65" s="1"/>
  <c r="D39" i="65" s="1"/>
  <c r="D40" i="65" s="1"/>
  <c r="D41" i="65" s="1"/>
  <c r="D42" i="65" s="1"/>
  <c r="D43" i="65" s="1"/>
  <c r="G16" i="63" l="1"/>
  <c r="G15" i="63"/>
  <c r="G14" i="63"/>
  <c r="H15" i="61" l="1"/>
  <c r="H16" i="61"/>
  <c r="H14" i="61"/>
  <c r="H12" i="61"/>
  <c r="H13" i="61"/>
  <c r="H11" i="61"/>
  <c r="D20" i="59" l="1"/>
  <c r="D24" i="59" s="1"/>
  <c r="E20" i="59"/>
  <c r="E24" i="59" s="1"/>
  <c r="F20" i="59"/>
  <c r="F24" i="59" l="1"/>
  <c r="F26" i="59" s="1"/>
  <c r="F28" i="59"/>
  <c r="F30" i="59" l="1"/>
  <c r="H25" i="26"/>
  <c r="F22" i="54"/>
  <c r="E22" i="54"/>
  <c r="D22" i="54"/>
  <c r="F21" i="53"/>
  <c r="E21" i="53"/>
  <c r="D21" i="53"/>
  <c r="G18" i="53"/>
  <c r="G22" i="53" s="1"/>
  <c r="F22" i="52"/>
  <c r="E22" i="52"/>
  <c r="D22" i="52"/>
  <c r="F21" i="51"/>
  <c r="E21" i="51"/>
  <c r="D21" i="51"/>
  <c r="G18" i="51"/>
  <c r="G22" i="51" s="1"/>
  <c r="H21" i="53" l="1"/>
  <c r="D18" i="51"/>
  <c r="H21" i="51"/>
  <c r="D22" i="51" l="1"/>
  <c r="D20" i="25"/>
  <c r="D18" i="53"/>
  <c r="D20" i="26" s="1"/>
  <c r="D21" i="26" s="1"/>
  <c r="D23" i="26" s="1"/>
  <c r="D27" i="26" s="1"/>
  <c r="D31" i="26" s="1"/>
  <c r="D38" i="26" s="1"/>
  <c r="D39" i="26" s="1"/>
  <c r="D40" i="26" s="1"/>
  <c r="D41" i="26" s="1"/>
  <c r="D42" i="26" s="1"/>
  <c r="D43" i="26" s="1"/>
  <c r="D22" i="53" l="1"/>
  <c r="I13" i="25" l="1"/>
  <c r="G21" i="25" l="1"/>
  <c r="D21" i="25"/>
  <c r="I29" i="25" l="1"/>
  <c r="H25" i="25"/>
  <c r="D23" i="25" l="1"/>
  <c r="D27" i="25" s="1"/>
  <c r="D31" i="25" s="1"/>
  <c r="D38" i="25" s="1"/>
  <c r="D39" i="25" s="1"/>
  <c r="D40" i="25" s="1"/>
  <c r="D41" i="25" s="1"/>
  <c r="D42" i="25" l="1"/>
  <c r="D43" i="25" s="1"/>
  <c r="G24" i="59" l="1"/>
  <c r="G26" i="59" s="1"/>
  <c r="G28" i="59"/>
  <c r="G29" i="59" l="1"/>
  <c r="G30" i="59" l="1"/>
  <c r="I15" i="66" l="1"/>
  <c r="I17" i="53" l="1"/>
  <c r="F17" i="53" s="1"/>
  <c r="I17" i="54"/>
  <c r="G17" i="54" s="1"/>
  <c r="H17" i="54" s="1"/>
  <c r="I15" i="52"/>
  <c r="G15" i="52" s="1"/>
  <c r="I15" i="51"/>
  <c r="I16" i="66"/>
  <c r="I16" i="67"/>
  <c r="G16" i="67" s="1"/>
  <c r="H16" i="67" s="1"/>
  <c r="I15" i="54"/>
  <c r="G15" i="54" s="1"/>
  <c r="I15" i="53"/>
  <c r="I16" i="52"/>
  <c r="G16" i="52" s="1"/>
  <c r="H16" i="52" s="1"/>
  <c r="I16" i="51"/>
  <c r="I17" i="67"/>
  <c r="G17" i="67" s="1"/>
  <c r="H17" i="67" s="1"/>
  <c r="I17" i="66"/>
  <c r="I16" i="54"/>
  <c r="G16" i="54" s="1"/>
  <c r="H16" i="54" s="1"/>
  <c r="I16" i="53"/>
  <c r="I17" i="52"/>
  <c r="G17" i="52" s="1"/>
  <c r="H17" i="52" s="1"/>
  <c r="I17" i="51"/>
  <c r="F15" i="66"/>
  <c r="E15" i="66"/>
  <c r="I15" i="67"/>
  <c r="G15" i="67" s="1"/>
  <c r="E17" i="53" l="1"/>
  <c r="H17" i="53" s="1"/>
  <c r="G18" i="52"/>
  <c r="G22" i="52" s="1"/>
  <c r="H15" i="52"/>
  <c r="H18" i="52" s="1"/>
  <c r="H22" i="52" s="1"/>
  <c r="G29" i="25" s="1"/>
  <c r="F16" i="51"/>
  <c r="E16" i="51"/>
  <c r="H15" i="66"/>
  <c r="E16" i="53"/>
  <c r="F16" i="53"/>
  <c r="E16" i="66"/>
  <c r="F16" i="66"/>
  <c r="H15" i="67"/>
  <c r="H18" i="67" s="1"/>
  <c r="G18" i="67"/>
  <c r="G22" i="67" s="1"/>
  <c r="E17" i="51"/>
  <c r="F17" i="51"/>
  <c r="G18" i="54"/>
  <c r="G22" i="54" s="1"/>
  <c r="H15" i="54"/>
  <c r="H18" i="54" s="1"/>
  <c r="F17" i="66"/>
  <c r="E17" i="66"/>
  <c r="F15" i="53"/>
  <c r="E15" i="53"/>
  <c r="E15" i="51"/>
  <c r="F15" i="51"/>
  <c r="F18" i="51" l="1"/>
  <c r="F22" i="51" s="1"/>
  <c r="F20" i="25" s="1"/>
  <c r="F21" i="25" s="1"/>
  <c r="F23" i="25" s="1"/>
  <c r="F27" i="25" s="1"/>
  <c r="F31" i="25" s="1"/>
  <c r="F38" i="25" s="1"/>
  <c r="F39" i="25" s="1"/>
  <c r="F40" i="25" s="1"/>
  <c r="F41" i="25" s="1"/>
  <c r="H17" i="51"/>
  <c r="F18" i="53"/>
  <c r="F20" i="26" s="1"/>
  <c r="F21" i="26" s="1"/>
  <c r="F23" i="26" s="1"/>
  <c r="F27" i="26" s="1"/>
  <c r="F31" i="26" s="1"/>
  <c r="F38" i="26" s="1"/>
  <c r="F39" i="26" s="1"/>
  <c r="F40" i="26" s="1"/>
  <c r="F41" i="26" s="1"/>
  <c r="F18" i="66"/>
  <c r="F20" i="65" s="1"/>
  <c r="F21" i="65" s="1"/>
  <c r="F23" i="65" s="1"/>
  <c r="F27" i="65" s="1"/>
  <c r="F31" i="65" s="1"/>
  <c r="F38" i="65" s="1"/>
  <c r="F39" i="65" s="1"/>
  <c r="F40" i="65" s="1"/>
  <c r="F41" i="65" s="1"/>
  <c r="H16" i="66"/>
  <c r="H16" i="53"/>
  <c r="H17" i="66"/>
  <c r="G29" i="65"/>
  <c r="H22" i="67"/>
  <c r="E18" i="66"/>
  <c r="H29" i="25"/>
  <c r="H30" i="25" s="1"/>
  <c r="G30" i="25"/>
  <c r="G31" i="25" s="1"/>
  <c r="E18" i="51"/>
  <c r="H15" i="51"/>
  <c r="H15" i="53"/>
  <c r="H18" i="53" s="1"/>
  <c r="E18" i="53"/>
  <c r="G29" i="26"/>
  <c r="H22" i="54"/>
  <c r="H16" i="51"/>
  <c r="F22" i="53" l="1"/>
  <c r="H18" i="66"/>
  <c r="F22" i="66"/>
  <c r="H18" i="51"/>
  <c r="E20" i="26"/>
  <c r="E22" i="53"/>
  <c r="E22" i="51"/>
  <c r="H22" i="51" s="1"/>
  <c r="E20" i="25"/>
  <c r="J22" i="59"/>
  <c r="F42" i="26"/>
  <c r="F43" i="26" s="1"/>
  <c r="H29" i="26"/>
  <c r="H30" i="26" s="1"/>
  <c r="G30" i="26"/>
  <c r="G31" i="26" s="1"/>
  <c r="E22" i="66"/>
  <c r="E20" i="65"/>
  <c r="G30" i="65"/>
  <c r="G31" i="65" s="1"/>
  <c r="H29" i="65"/>
  <c r="H30" i="65" s="1"/>
  <c r="I22" i="59"/>
  <c r="F42" i="25"/>
  <c r="F43" i="25" s="1"/>
  <c r="F42" i="65"/>
  <c r="F43" i="65" s="1"/>
  <c r="H22" i="59"/>
  <c r="H22" i="66" l="1"/>
  <c r="H22" i="53"/>
  <c r="C22" i="59"/>
  <c r="E21" i="65"/>
  <c r="E23" i="65" s="1"/>
  <c r="E27" i="65" s="1"/>
  <c r="E31" i="65" s="1"/>
  <c r="E38" i="65" s="1"/>
  <c r="E39" i="65" s="1"/>
  <c r="E40" i="65" s="1"/>
  <c r="E41" i="65" s="1"/>
  <c r="H20" i="65"/>
  <c r="H21" i="65" s="1"/>
  <c r="H23" i="65" s="1"/>
  <c r="H27" i="65" s="1"/>
  <c r="H31" i="65" s="1"/>
  <c r="G36" i="65" s="1"/>
  <c r="E21" i="25"/>
  <c r="E23" i="25" s="1"/>
  <c r="E27" i="25" s="1"/>
  <c r="E31" i="25" s="1"/>
  <c r="E38" i="25" s="1"/>
  <c r="E39" i="25" s="1"/>
  <c r="E40" i="25" s="1"/>
  <c r="H20" i="25"/>
  <c r="H21" i="25" s="1"/>
  <c r="H23" i="25" s="1"/>
  <c r="H27" i="25" s="1"/>
  <c r="H31" i="25" s="1"/>
  <c r="G36" i="25" s="1"/>
  <c r="H20" i="26"/>
  <c r="H21" i="26" s="1"/>
  <c r="H23" i="26" s="1"/>
  <c r="H27" i="26" s="1"/>
  <c r="H31" i="26" s="1"/>
  <c r="G36" i="26" s="1"/>
  <c r="E21" i="26"/>
  <c r="E23" i="26" s="1"/>
  <c r="E27" i="26" s="1"/>
  <c r="E31" i="26" s="1"/>
  <c r="E38" i="26" s="1"/>
  <c r="E39" i="26" s="1"/>
  <c r="E40" i="26" s="1"/>
  <c r="G37" i="65" l="1"/>
  <c r="G33" i="65" s="1"/>
  <c r="H36" i="65"/>
  <c r="H36" i="25"/>
  <c r="H37" i="25" s="1"/>
  <c r="G37" i="25"/>
  <c r="G33" i="25" s="1"/>
  <c r="E42" i="65"/>
  <c r="E43" i="65" s="1"/>
  <c r="H21" i="59"/>
  <c r="E41" i="26"/>
  <c r="E41" i="25"/>
  <c r="H36" i="26"/>
  <c r="H37" i="26" s="1"/>
  <c r="G37" i="26"/>
  <c r="G33" i="26" s="1"/>
  <c r="H37" i="65" l="1"/>
  <c r="H33" i="26"/>
  <c r="H34" i="26" s="1"/>
  <c r="H38" i="26" s="1"/>
  <c r="H39" i="26" s="1"/>
  <c r="G34" i="26"/>
  <c r="G38" i="26" s="1"/>
  <c r="G39" i="26" s="1"/>
  <c r="G34" i="25"/>
  <c r="G38" i="25" s="1"/>
  <c r="G39" i="25" s="1"/>
  <c r="H33" i="25"/>
  <c r="H34" i="25" s="1"/>
  <c r="H38" i="25" s="1"/>
  <c r="H39" i="25" s="1"/>
  <c r="G34" i="65"/>
  <c r="G38" i="65" s="1"/>
  <c r="G39" i="65" s="1"/>
  <c r="H33" i="65"/>
  <c r="H34" i="65" s="1"/>
  <c r="H38" i="65" s="1"/>
  <c r="H39" i="65" s="1"/>
  <c r="I21" i="59"/>
  <c r="E42" i="25"/>
  <c r="E43" i="25" s="1"/>
  <c r="J21" i="59"/>
  <c r="E42" i="26"/>
  <c r="E43" i="26" s="1"/>
  <c r="C21" i="59" l="1"/>
  <c r="G40" i="25"/>
  <c r="H40" i="25" s="1"/>
  <c r="H41" i="25" s="1"/>
  <c r="G40" i="26"/>
  <c r="H40" i="26" s="1"/>
  <c r="H41" i="26" s="1"/>
  <c r="G40" i="65"/>
  <c r="H40" i="65" s="1"/>
  <c r="H41" i="65" s="1"/>
  <c r="G41" i="65" l="1"/>
  <c r="G42" i="65" s="1"/>
  <c r="G43" i="65" s="1"/>
  <c r="G41" i="26"/>
  <c r="J23" i="59" s="1"/>
  <c r="J20" i="59" s="1"/>
  <c r="G41" i="25"/>
  <c r="I23" i="59" s="1"/>
  <c r="I20" i="59" s="1"/>
  <c r="I28" i="59" s="1"/>
  <c r="I29" i="59" s="1"/>
  <c r="I30" i="59" s="1"/>
  <c r="H42" i="65"/>
  <c r="H25" i="59" s="1"/>
  <c r="H42" i="26"/>
  <c r="J25" i="59" s="1"/>
  <c r="H42" i="25"/>
  <c r="I25" i="59" s="1"/>
  <c r="G42" i="25" l="1"/>
  <c r="G43" i="25" s="1"/>
  <c r="I24" i="59"/>
  <c r="I26" i="59" s="1"/>
  <c r="G42" i="26"/>
  <c r="G43" i="26" s="1"/>
  <c r="H23" i="59"/>
  <c r="H43" i="65"/>
  <c r="D4" i="65" s="1"/>
  <c r="H43" i="26"/>
  <c r="D4" i="26" s="1"/>
  <c r="J28" i="59"/>
  <c r="J24" i="59"/>
  <c r="H43" i="25"/>
  <c r="D4" i="25" s="1"/>
  <c r="C25" i="59"/>
  <c r="C23" i="59" l="1"/>
  <c r="C20" i="59" s="1"/>
  <c r="H20" i="59"/>
  <c r="H28" i="59" s="1"/>
  <c r="J29" i="59"/>
  <c r="J30" i="59" s="1"/>
  <c r="J26" i="59"/>
  <c r="H24" i="59" l="1"/>
  <c r="H26" i="59" s="1"/>
  <c r="H29" i="59"/>
  <c r="C28" i="59"/>
  <c r="C24" i="59" l="1"/>
  <c r="C26" i="59" s="1"/>
  <c r="H30" i="59"/>
  <c r="C29" i="59"/>
  <c r="C30" i="59" l="1"/>
  <c r="C6" i="59" s="1"/>
</calcChain>
</file>

<file path=xl/sharedStrings.xml><?xml version="1.0" encoding="utf-8"?>
<sst xmlns="http://schemas.openxmlformats.org/spreadsheetml/2006/main" count="2484" uniqueCount="598">
  <si>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</si>
  <si>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</si>
  <si>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</si>
  <si>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</si>
  <si>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</si>
  <si>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СВОДНЫЙ СМЕТНЫЙ РАСЧЕТ СТОИМОСТИ СТРОИТЕЛЬСТВА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</si>
  <si>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</si>
  <si>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</si>
  <si>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</si>
  <si>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Глава 2. Основные объекты строительства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</si>
  <si>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</si>
  <si>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</si>
  <si>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</si>
  <si>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</si>
  <si>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ГСН-81-05-01-2001, прил.1 п.2.6</t>
  </si>
  <si>
    <t>Временные здания и сооружения - 3,9%*0,8 от СМР гл.1-7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</si>
  <si>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</si>
  <si>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</si>
  <si>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</si>
  <si>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</si>
  <si>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</si>
  <si>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10. Содержание службы заказчика. Строительный контроль</t>
  </si>
  <si>
    <t>Итого по Главе 10. "Содержание службы заказчика. Строительный контроль"</t>
  </si>
  <si>
    <t>Итого по Главам 1-12</t>
  </si>
  <si>
    <t>НДС - 20%</t>
  </si>
  <si>
    <t>Заказчик</t>
  </si>
  <si>
    <t>(наименование организации)</t>
  </si>
  <si>
    <t xml:space="preserve">Сводный сметный расчет в сумме     </t>
  </si>
  <si>
    <t>(ссылка на документ об утверждении)</t>
  </si>
  <si>
    <t xml:space="preserve">Итого по сводному расчету с НДС </t>
  </si>
  <si>
    <t xml:space="preserve">ПАО "МРСК Северо-Запада" </t>
  </si>
  <si>
    <t>02-01-01</t>
  </si>
  <si>
    <t>Проектные работы</t>
  </si>
  <si>
    <t>Договор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</si>
  <si>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</si>
  <si>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</si>
  <si>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Непредвиденные затраты - 1%</t>
  </si>
  <si>
    <t>Итого с учетом "Непредвиденные затраты"</t>
  </si>
  <si>
    <t>Итого в ценах  2025 г.</t>
  </si>
  <si>
    <t>Ед. изм.</t>
  </si>
  <si>
    <t>"УТВЕРЖДЕН" "_____ "  ________________2021 г</t>
  </si>
  <si>
    <t>"_____"_____________2021 г.</t>
  </si>
  <si>
    <t>Кол-во, шт</t>
  </si>
  <si>
    <t>Сметная стоимость, руб.</t>
  </si>
  <si>
    <t>Обоснование</t>
  </si>
  <si>
    <t>СОГЛАСОВАНО:</t>
  </si>
  <si>
    <t>УТВЕРЖДАЮ:</t>
  </si>
  <si>
    <t/>
  </si>
  <si>
    <t>Территориальные сметные нормативы, предусмотренные для применения на территории Архангельской области: 
- на материалы, изделия и конструкции, применяемые в строительстве (ТССЦ 81-01-2001); 
- на эксплуатацию строительных машин и автотранспортных средств (ТСЭМ 81-01-2001); 
- на строительные и специальные строительные работы (ТЕР 81-02-2001); 
- на монтаж оборудования (ТЕРм 81-03-2001); 
- на ремонтно-строительные работы (ТЕРр 81-04-2001); 
- на пусконаладочные работы (ТЕРп 81-05-2001); 
- на капитальный ремонт оборудования (ТЕРмр 81-06-2001); 
- на перевозки грузов для строительства (ТССЦпг 81-01-2001).</t>
  </si>
  <si>
    <t>тыс.руб.</t>
  </si>
  <si>
    <t>оборудования</t>
  </si>
  <si>
    <t>прочих затрат</t>
  </si>
  <si>
    <t>№ п/п</t>
  </si>
  <si>
    <t>Наименование работ и затрат</t>
  </si>
  <si>
    <t>Количество</t>
  </si>
  <si>
    <t>всего</t>
  </si>
  <si>
    <t>Раздел 1. Монтажные работы.</t>
  </si>
  <si>
    <t>1</t>
  </si>
  <si>
    <t>Счетчики, устанавливаемые на готовом основании: трехфазные</t>
  </si>
  <si>
    <t>шт</t>
  </si>
  <si>
    <t>ОТ</t>
  </si>
  <si>
    <t>2</t>
  </si>
  <si>
    <t>ЭМ</t>
  </si>
  <si>
    <t>3</t>
  </si>
  <si>
    <t>в т.ч. ОТм</t>
  </si>
  <si>
    <t>4</t>
  </si>
  <si>
    <t>М</t>
  </si>
  <si>
    <t>ЗТ</t>
  </si>
  <si>
    <t>ЗТм</t>
  </si>
  <si>
    <t>Итого по расценке</t>
  </si>
  <si>
    <t>ФОТ</t>
  </si>
  <si>
    <t>НР Электротехнические установки на других объектах</t>
  </si>
  <si>
    <t>СП Электротехнические установки на других объектах</t>
  </si>
  <si>
    <t>Всего по позиции</t>
  </si>
  <si>
    <t>Разводка по устройствам и подключение жил кабелей или проводов сечением: до 16 мм2</t>
  </si>
  <si>
    <t>5</t>
  </si>
  <si>
    <t>1000 м</t>
  </si>
  <si>
    <t>Раздел 2. Оборудование</t>
  </si>
  <si>
    <t>комплект</t>
  </si>
  <si>
    <t>Итоги по смете: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</si>
  <si>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</si>
  <si>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</si>
  <si>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</si>
  <si>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</si>
  <si>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</si>
  <si>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          Материалы</t>
  </si>
  <si>
    <t xml:space="preserve">     Монтажные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</si>
  <si>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</si>
  <si>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</si>
  <si>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     в том числе оплата труда машинистов (ОТм)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</si>
  <si>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</si>
  <si>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</si>
  <si>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</si>
  <si>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 xml:space="preserve">     Оборудование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</si>
  <si>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</si>
  <si>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</si>
  <si>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</si>
  <si>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ВСЕГО по смете</t>
  </si>
  <si>
    <t>Изменения в сметные нормы, федеральные единичные расценки и отдельные составляющие к ним, включенные в федеральный реестр сметных нормативов приказами Минстроя России от 26 декабря 2019 г. № 871/пр, 872/пр, 873/пр, 874/пр, 875/пр, 876/пр (в ред. приказов от 30.03.2020 № 171/пр, 172/пр, от 01.06.2020 № 294/пр, 295/пр, от 30.06.2020 № 352/пр, 353/пр, от 20.10.2020  № 635/пр, 636/пр, от 09.02.2021 № 50/пр, 51/пр, от 24.05.2021 № 320/пр, 321/пр, от 24.06.2021 № 407/пр, 408/пр, от 14.10.2021 № 745/пр, 746/пр), от 20.12.2021 № 961/пр, 962/пр)</t>
  </si>
  <si>
    <t>ГЧН1.7 Монтаж однофазных счетчиков GSMМир</t>
  </si>
  <si>
    <t>Счетчики, устанавливаемые на готовом основании: однофазные</t>
  </si>
  <si>
    <t>ОП п.1.8.3</t>
  </si>
  <si>
    <t>При производстве работ на высоте свыше расстояний, указанных в общих положениях к разделам сборника: при высоте св. 2 до 8 м ОЗП=1,05; ТЗ=1,05</t>
  </si>
  <si>
    <t>Хомут на опоре(крепление ленты)</t>
  </si>
  <si>
    <t>При производстве работ на высоте свыше расстояний, указанных в общих положениях к разделам сборника: при высоте свыше 2 до 8 м ОЗП=1,05; ТЗ=1,05</t>
  </si>
  <si>
    <t>Лента крепления, ширина 20 мм, толщина 0,7 мм, длина 50 м, из нержавеющей стали (в пластмассовой коробке с кабельной бухтой) F207 (СИП)</t>
  </si>
  <si>
    <t>Скрепа для фиксации на промежуточных опорах, размер 20 мм</t>
  </si>
  <si>
    <t>Присоединение к зажимам жил проводов или кабелей сечением: до 2,5 мм2</t>
  </si>
  <si>
    <t>6</t>
  </si>
  <si>
    <t>Зажим ответвительный с прокалыванием изоляции (СИП): N 640</t>
  </si>
  <si>
    <t>7</t>
  </si>
  <si>
    <t>Сжимы ответвительные У-871</t>
  </si>
  <si>
    <t>8</t>
  </si>
  <si>
    <t>9</t>
  </si>
  <si>
    <t>Провод самонесущий изолированный СИП-4 2х16</t>
  </si>
  <si>
    <t>Наконечники алюминиевые для опрессовки многопроволочных проводов сечением 95-120 мм2</t>
  </si>
  <si>
    <t>11
О</t>
  </si>
  <si>
    <t>Счётчик электрической энергии МИР С-05.10-230-5(80)-GF-KNQ-E-D</t>
  </si>
  <si>
    <t>ГЧН1.11 Монтаж однофазных счетчиков GSMМир</t>
  </si>
  <si>
    <t>Счётчик электрической энергии ММИР С-05.10-230-5(80)-PZ1F-KNQ-E-D</t>
  </si>
  <si>
    <t>ГЧН3.7 Монтаж техфазных счетчиков МИР GSM</t>
  </si>
  <si>
    <t>Зажим наборный без кожуха</t>
  </si>
  <si>
    <t>Провод самонесущий изолированный СИП-4 4х16-0,6/1</t>
  </si>
  <si>
    <t>Cчётчик электрической энергии МИР С-04.10-230-5(100)-GF-KNQ-E-D</t>
  </si>
  <si>
    <t>Трансформатор тока напряжением: до 10 кВ</t>
  </si>
  <si>
    <t>100 м</t>
  </si>
  <si>
    <t>10
О</t>
  </si>
  <si>
    <t>Трансформатор тока</t>
  </si>
  <si>
    <t>ГЧН1.7 Пусконаладочные работы (1 фазных счетчиков МИР GSM)</t>
  </si>
  <si>
    <t>Раздел 1. ПНР</t>
  </si>
  <si>
    <t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</si>
  <si>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НР Пусконаладочные работы: 'вхолостую' - 80%, 'под нагрузкой' - 20%</t>
  </si>
  <si>
    <t>СП Пусконаладочные работы: 'вхолостую' - 80%, 'под нагрузкой' - 20%</t>
  </si>
  <si>
    <t>Фазировка электрической линии или трансформатора с сетью напряжением: до 1 кВ</t>
  </si>
  <si>
    <t>Тех часть прил.1.1 (15%+5%) ПЗ=0,2 (ОЗП=0,2; ЭМ=0,2 к расх.; ЗПМ=0,2; МАТ=0,2 к расх.; ТЗ=0,2; ТЗМ=0,2)</t>
  </si>
  <si>
    <t>ГЧН1.11 Пусконаладочные работы (1 фазных счетчиков)</t>
  </si>
  <si>
    <t>ГЧН3.7 Пусконаладочные работы (3 фазных счетчиков)</t>
  </si>
  <si>
    <t>Демонтаж оборудования, не пригодного для дальнейшего использования (предназначено в лом), с разборкой и резкой на части ОЗП=0,5; ЭМ=0,5 к расх.; ЗПМ=0,5; МАТ=0 к расх.; ТЗ=0,5; ТЗМ=0,5</t>
  </si>
  <si>
    <t>Приказ от 04.09.2019 № 507/пр табл.3 п.3</t>
  </si>
  <si>
    <t>Трансформатор тока измерительный выносной напряжением: до 1 кВ</t>
  </si>
  <si>
    <t>Наименование проекта</t>
  </si>
  <si>
    <t>ОБЪЕКТНЫЙ СМЕТНЫЙ РАСЧЕТ №02-01</t>
  </si>
  <si>
    <t>Наименование сметы</t>
  </si>
  <si>
    <t>Монтажные работы</t>
  </si>
  <si>
    <t>Наименование локальных сметных расчетов (смет), затрат</t>
  </si>
  <si>
    <t>Строительных работ</t>
  </si>
  <si>
    <t>Итого</t>
  </si>
  <si>
    <t>Приказ 332/пр  от 19.06.2020 п. 22</t>
  </si>
  <si>
    <t>Временные здания и сооружения 3,9%</t>
  </si>
  <si>
    <t xml:space="preserve">Приказом Минстроя от 25.05.2021г. №325/пр, прил. 1, п.,37; прил. 4 п. 56.3 </t>
  </si>
  <si>
    <t>Дополнительные затраты при производстве работ в зимнее время 3,2%*1,2 (VI температурная зона)</t>
  </si>
  <si>
    <t>ВСЕГО, в том числе:</t>
  </si>
  <si>
    <t>МР</t>
  </si>
  <si>
    <t>НР</t>
  </si>
  <si>
    <t>СП</t>
  </si>
  <si>
    <t>оборудование</t>
  </si>
  <si>
    <t>прочие затраты</t>
  </si>
  <si>
    <t>Примечание:</t>
  </si>
  <si>
    <r>
      <t xml:space="preserve">Форма "Объектный сметный расчет" и данные в столбцах 1-8 заполняются </t>
    </r>
    <r>
      <rPr>
        <u/>
        <sz val="12"/>
        <rFont val="Times New Roman"/>
        <family val="1"/>
        <charset val="204"/>
      </rPr>
      <t xml:space="preserve">в текущем уровне цен </t>
    </r>
    <r>
      <rPr>
        <sz val="12"/>
        <rFont val="Times New Roman"/>
        <family val="1"/>
        <charset val="204"/>
      </rPr>
      <t>в соответствии с Приложением 5 к приказу Минстроя России № 421.</t>
    </r>
  </si>
  <si>
    <t>ОБЪЕКТНЫЙ СМЕТНЫЙ РАСЧЕТ №09-01</t>
  </si>
  <si>
    <t>Пусконаладочные работы</t>
  </si>
  <si>
    <t>ОСР 02-01</t>
  </si>
  <si>
    <t>Сводка затрат в сумме , тыс. руб</t>
  </si>
  <si>
    <t>«____»________________20___ г.</t>
  </si>
  <si>
    <t>СВОДКА ЗАТРАТ</t>
  </si>
  <si>
    <t>(наименование проекта</t>
  </si>
  <si>
    <t>в т.ч.</t>
  </si>
  <si>
    <t>Наименование затрат</t>
  </si>
  <si>
    <t>Объектов производственного назначения, тыс. руб.</t>
  </si>
  <si>
    <t>Этап 1</t>
  </si>
  <si>
    <t>…</t>
  </si>
  <si>
    <t>Сметная стоимость:</t>
  </si>
  <si>
    <t>(указать)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</si>
  <si>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</si>
  <si>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</si>
  <si>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</si>
  <si>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всего, в том числе:</t>
  </si>
  <si>
    <t xml:space="preserve">  НДС (20%)</t>
  </si>
  <si>
    <t>Форма "Сводка затрат" и данные в столбцах 1-3 заполняются в соответствии с Приложением 7 к приказу Минстроя России от 04.08.2020 № 421</t>
  </si>
  <si>
    <t>Столбцы 4, 5 заполняются в отношении проектов по которым предусмотрено выделение этапов в составе проектной документации в соответствии с Градостроительным кодексом Российской Федерации.</t>
  </si>
  <si>
    <t>По итогам расчета сметной стоимости с учетом НДС, определяется "итого сметная стоимость в прогнозном уровне цен" в соответствии с пунктом 118 Приказа Минэнерго России от 5 мая 2016 г. № 380 (либо пункт 53 от 14.06.2016 № 533).</t>
  </si>
  <si>
    <t xml:space="preserve">Итого, сметная стоимость в прогнозном уровне цен </t>
  </si>
  <si>
    <t>Монтаж работы</t>
  </si>
  <si>
    <t xml:space="preserve">Пусконаладочные работы </t>
  </si>
  <si>
    <t>ОСР 02-01 25</t>
  </si>
  <si>
    <t>ОСР 09-01 25</t>
  </si>
  <si>
    <t>ОСР 02-01 24</t>
  </si>
  <si>
    <t>ОСР 09-01 24</t>
  </si>
  <si>
    <t xml:space="preserve">Монтажные работы </t>
  </si>
  <si>
    <t>ОСР 02-01 23</t>
  </si>
  <si>
    <t>ОСР 09-01 23</t>
  </si>
  <si>
    <t>Индекс дефлятор до 2023 г</t>
  </si>
  <si>
    <t>Индекс дефлятор до 2024 г</t>
  </si>
  <si>
    <t>Индекс дефлятор до 2025 г</t>
  </si>
  <si>
    <t>ИСТОЧНИКИ ЦЕНОВОЙ ИНФОРМАЦИИ</t>
  </si>
  <si>
    <t>Номер расчета (ЛСР)</t>
  </si>
  <si>
    <t>Наименование расчета (ЛСР)</t>
  </si>
  <si>
    <t>Технические показатели</t>
  </si>
  <si>
    <t>Стоимость, тыс. руб. без НДС</t>
  </si>
  <si>
    <t>Кол-во технологических решений</t>
  </si>
  <si>
    <t>Измеритель</t>
  </si>
  <si>
    <r>
      <t>Удельная стоимость, тыс. руб. (</t>
    </r>
    <r>
      <rPr>
        <b/>
        <sz val="12"/>
        <rFont val="Times New Roman"/>
        <family val="1"/>
        <charset val="204"/>
      </rPr>
      <t>ст.8=ст.4/ст.5</t>
    </r>
    <r>
      <rPr>
        <sz val="12"/>
        <rFont val="Times New Roman"/>
        <family val="1"/>
        <charset val="204"/>
      </rPr>
      <t>)</t>
    </r>
  </si>
  <si>
    <t>Наименование проекта-аналога (сметного расчета)</t>
  </si>
  <si>
    <t>0,4 кВ</t>
  </si>
  <si>
    <t xml:space="preserve">1 шт </t>
  </si>
  <si>
    <t>Источники ценовой информации представляют собой результаты расчетов по сметам с использованием сметных нормативов и данных проектов-аналогов и является сводной таблицей сметных расчетов и обоснований.</t>
  </si>
  <si>
    <t>В столбце 1 указывается номер сметного расчета (локального сметного расчета)  (сметы разработчика, расчетной модели). Порядковые номера расчетов располагаются по возрастанию. Номера сметных расчетов не имеют отношения к номерам сметных расчетов проектов-аналогов.</t>
  </si>
  <si>
    <t>В столбце 2 указывается наименование расчета (локального сметного расчета) в соответствии с наименованиями, рекомендуемые в таблице 1 из числа перечня наименований сметных расчетов в составе обосновывающих материалов</t>
  </si>
  <si>
    <t>В столбце 3 указываются технические показатели сметного расчета и технических решений. Технические показатели и решения детализируются в зависимости от степени проработки проектной документации и наличия соответствующих обосновывающих материалов.</t>
  </si>
  <si>
    <t>В столбце 4 указывается стоимость по сметному расчету (локальному сметному расчету) в текущем уровне цен без учета временных зданий и сооружений и зимнего удорожания.</t>
  </si>
  <si>
    <t>В столбце 5 указывается количественная характеристика технологических решений.</t>
  </si>
  <si>
    <t>В столбце 6 указывается измеритель количества, указанного в столбце 5 -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</si>
  <si>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7 указывается расчетная величина удельного показателя сметного расчета как отношение затрат, указанных в столбце 4 на количественный показатель столбца 5.</t>
  </si>
  <si>
    <t>В столбце 8 указывается наименование проекта-аналога (сметного расчета) с использованием которого выполнен сметный расчет.</t>
  </si>
  <si>
    <t>При использовании данных проектов-аналогов (формировании сметных расчетов) следует учитывать следующее:</t>
  </si>
  <si>
    <t>в качестве проекта-аналога принимается проектная документация утвержденная в соответствии с градостроительной деятельностью;</t>
  </si>
  <si>
    <t>объект-аналог выбирается в отношении заявленных в столбце 3 технических показателей планируемого к реализации инвестиционного проекта;</t>
  </si>
  <si>
    <t>в качестве основы для формирования сметных расчетов принимается ведомость объемов работ проектной документации, которая пересчитывается для заданных количественных технологических решений, указанных в столбце 5, а также объемов (количества) оборудования и материалов, указанного в столбце 3 на вкладке "Цены на ОБ и МАТ";</t>
  </si>
  <si>
    <t>Перечень наименований сметных расчетов в составе обосновывающих материалов (Источников ЦИ)</t>
  </si>
  <si>
    <t>Таблица 1. Энергетическое и электросетевое строительство (реконструкция, техническое перевооружение)</t>
  </si>
  <si>
    <t>№</t>
  </si>
  <si>
    <t>Наименование</t>
  </si>
  <si>
    <t>Открытое распределительное устройство 110-750 кВ</t>
  </si>
  <si>
    <t>КРУН до 35 кВ</t>
  </si>
  <si>
    <t>КРУ</t>
  </si>
  <si>
    <t>КРУЭ 110-500 кВ в здании</t>
  </si>
  <si>
    <t>Ячейки КРУЭ 110-500 кВ</t>
  </si>
  <si>
    <t>Реклоузер (пункт секционирования)</t>
  </si>
  <si>
    <t>Реклоузер (пункт секционирования) с ПКУ</t>
  </si>
  <si>
    <t>Ячейка КРУ в КТПБ</t>
  </si>
  <si>
    <t>Трехобмоточный трансформатор 110-500 кВ</t>
  </si>
  <si>
    <t>Автотрансформатор (АТ)</t>
  </si>
  <si>
    <t>Однофазный автотрансформатор (группа АОТ)</t>
  </si>
  <si>
    <t>Двухобмоточный трансформатор</t>
  </si>
  <si>
    <t>Двухобмоточный трансформатор 6-35 кВ</t>
  </si>
  <si>
    <t>Последовательный трансформатор 6-35 кВ</t>
  </si>
  <si>
    <t>Реактор ДГР до 35 кВ</t>
  </si>
  <si>
    <t>Реактор ТОР до 35 кВ</t>
  </si>
  <si>
    <t>Реактор ТОР 110 кВ и выше</t>
  </si>
  <si>
    <t>Компенсирующие устройства реактивной мощности 110 кВ и выше</t>
  </si>
  <si>
    <t>Компенсирующие устройства реактивной мощности до 35 кВ</t>
  </si>
  <si>
    <t>КТП киоскового типа</t>
  </si>
  <si>
    <t>КТП шкафного (мачтового, столбового) типа</t>
  </si>
  <si>
    <t>КТПБ</t>
  </si>
  <si>
    <t>Здание КТПБ</t>
  </si>
  <si>
    <t>Вспомогательные здания, маслохозяйство, инженерные сети, кабельное хозяйство, сети связи, КПП, системы безопасности</t>
  </si>
  <si>
    <t>Вспомогательные здания ЗПС, маслохозяйство, инженерные сети, кабельное хозяйство, сети связи, КПП, системы безопасности</t>
  </si>
  <si>
    <t xml:space="preserve">Здание ОПУ (РЩ) </t>
  </si>
  <si>
    <t>Здание ПС (ЗРУ, ОПУ, РЩ, РПБ)  из расчета за 1 м2</t>
  </si>
  <si>
    <t>Здание ЗРУ (ЗПС)</t>
  </si>
  <si>
    <t>Здание РПБ</t>
  </si>
  <si>
    <t>Здание КПП</t>
  </si>
  <si>
    <t>Специальный переход ГНБ</t>
  </si>
  <si>
    <t>Кабельные сооружения для прокладки КЛ</t>
  </si>
  <si>
    <t>Контрольный кабель</t>
  </si>
  <si>
    <t>Кабельные сооружения с трубами</t>
  </si>
  <si>
    <t>Кабельный колодец</t>
  </si>
  <si>
    <t>Подготовка и устройство территории (площадок, проездов), восстановительные работы</t>
  </si>
  <si>
    <t>Устройство траншеи для прокладки КЛ</t>
  </si>
  <si>
    <t>Устройство траншеи для прокладки ВОК</t>
  </si>
  <si>
    <t>Восстановление дорожного покрытия (тротуара, проезжей части)</t>
  </si>
  <si>
    <t>Вырубка (расширение, расчистка) просеки из расчета за 1 га</t>
  </si>
  <si>
    <t>Строительные работы по ВЛ до 35 кВ</t>
  </si>
  <si>
    <t>Участок (заход) ВЛ до 35 кВ</t>
  </si>
  <si>
    <t>Опоры ВЛ до 35 кВ</t>
  </si>
  <si>
    <t>Опоры на участке ВЛ до 35 кВ</t>
  </si>
  <si>
    <t>ВЛ провод АС</t>
  </si>
  <si>
    <t>Грозотрос ВЛ</t>
  </si>
  <si>
    <t>ВЛ провод СИП</t>
  </si>
  <si>
    <t>Провод ВЛ повышенной пропускной способности</t>
  </si>
  <si>
    <t>Лежневые дороги</t>
  </si>
  <si>
    <t>Гирлянды изоляторов</t>
  </si>
  <si>
    <t>Арматура (крепления), защита от перенапряжений ВЛ до 35 кВ</t>
  </si>
  <si>
    <t>Устройство защиты опор ВЛ</t>
  </si>
  <si>
    <t>Демонтаж ВЛ</t>
  </si>
  <si>
    <t>Внутриплощадочные дороги</t>
  </si>
  <si>
    <t>Трелевка и вывоз хлыстов древесины</t>
  </si>
  <si>
    <t>Защитные конструкции, противотаранное устройство, ворота</t>
  </si>
  <si>
    <t>Ограждение наружное (предупредительное, внутреннее)</t>
  </si>
  <si>
    <t>КЛ с алюминиевой жилой</t>
  </si>
  <si>
    <t>КЛ с медной жилой</t>
  </si>
  <si>
    <t>Кабельное хозяйство 0,4 кВ</t>
  </si>
  <si>
    <t>КЛ с термомониторингом</t>
  </si>
  <si>
    <t>Страховочные пакеты для прокладки КЛ через жд</t>
  </si>
  <si>
    <t>Токопровод с литой изоляцией до 35 кВ</t>
  </si>
  <si>
    <t>КЛ подводного исполнения</t>
  </si>
  <si>
    <t>Переходной пункт ВЛ-КЛ</t>
  </si>
  <si>
    <t>Переход ВЛ через водные преграды (реки) от 600 м</t>
  </si>
  <si>
    <t>Переход ВЛ через магистральный газопровод диаметром от 700 мм</t>
  </si>
  <si>
    <t>Переход ВЛ через магистральный нефтепровод диаметром от 325 мм</t>
  </si>
  <si>
    <t>Плавка гололеда</t>
  </si>
  <si>
    <t>ДГУ</t>
  </si>
  <si>
    <t>ИИК АИИС КУЭ</t>
  </si>
  <si>
    <t>ИВК(Э) АИИС КУЭ</t>
  </si>
  <si>
    <t>АСУ ТП ПС в целом на 1 ПС</t>
  </si>
  <si>
    <t>АСУ ТП присоединения</t>
  </si>
  <si>
    <t>Системы АСУ и ТМ</t>
  </si>
  <si>
    <t>ВЧ связь</t>
  </si>
  <si>
    <t>Мультиплексоры системы передачи данных по ВОЛС</t>
  </si>
  <si>
    <t>Системы ПА и УПАСК</t>
  </si>
  <si>
    <t>Выключатель 110 кВ и выше с устройством фундамента</t>
  </si>
  <si>
    <t>Выключатель 35 кВ с устройством фундамента</t>
  </si>
  <si>
    <t>Баковый выключатель 110 кВ и выше с устройством фундамента</t>
  </si>
  <si>
    <t>Баковый выключатель 35 кВ с устройством фундамента</t>
  </si>
  <si>
    <t>Устройство элементов ПС на новый фундамент</t>
  </si>
  <si>
    <t>Замена выключателя 110 кВ и выше</t>
  </si>
  <si>
    <t>Замена выключателя 35 кВ</t>
  </si>
  <si>
    <t>Замена бакового выключателя 110 кВ и выше</t>
  </si>
  <si>
    <t>Замена бакового выключателя 35 кВ</t>
  </si>
  <si>
    <t>Замена элементов ПС</t>
  </si>
  <si>
    <t>РЗА элементов ПС</t>
  </si>
  <si>
    <t>Прочие (шкафы, панели)</t>
  </si>
  <si>
    <t>Система оперативного постоянного тока и собственных нужд</t>
  </si>
  <si>
    <t>УПАТС, телефония</t>
  </si>
  <si>
    <t>Комплекс систем безопасности</t>
  </si>
  <si>
    <t>ОКГТ</t>
  </si>
  <si>
    <t>ОКСН</t>
  </si>
  <si>
    <t>ВОК</t>
  </si>
  <si>
    <t>ВОК в трубе</t>
  </si>
  <si>
    <t>Система диагностики и мониторинга КЛ</t>
  </si>
  <si>
    <t>Система дианостики трансформатора (выключателя)</t>
  </si>
  <si>
    <t>Цифровые преобразователи сигналов (ШПС)</t>
  </si>
  <si>
    <t>Строительные работы по ВЛ 110-220 кВ</t>
  </si>
  <si>
    <t>Участок (заход) ВЛ 110-220 кВ</t>
  </si>
  <si>
    <t>Опоры ВЛ 110-220 кВ</t>
  </si>
  <si>
    <t>Опоры на участке ВЛ 110-220 кВ</t>
  </si>
  <si>
    <t>Строительные работы по ВЛ 330 кВ</t>
  </si>
  <si>
    <t>Участок (заход) ВЛ 330 кВ</t>
  </si>
  <si>
    <t>Опоры ВЛ 330 кВ</t>
  </si>
  <si>
    <t>Опоры на участке ВЛ 330 кВ</t>
  </si>
  <si>
    <t>Строительные работы по ВЛ 500 кВ</t>
  </si>
  <si>
    <t>Участок (заход) ВЛ 500 кВ</t>
  </si>
  <si>
    <t>Опоры ВЛ 500 кВ</t>
  </si>
  <si>
    <t>Опоры на участке ВЛ 500 кВ</t>
  </si>
  <si>
    <t>Строительные работы по ВЛ 750 кВ</t>
  </si>
  <si>
    <t>Участок (заход) ВЛ 750 кВ</t>
  </si>
  <si>
    <t>Опоры ВЛ 750 кВ</t>
  </si>
  <si>
    <t>Опоры на участке ВЛ 750 кВ</t>
  </si>
  <si>
    <t>Фундаменты ВЛ</t>
  </si>
  <si>
    <t>Другое</t>
  </si>
  <si>
    <t>0,2 кВ</t>
  </si>
  <si>
    <t>ЦЕНЫ НА ОБОРУДОВАНИЕ И МАТЕРИАЛЫ</t>
  </si>
  <si>
    <t>Кол-во</t>
  </si>
  <si>
    <t>Цена за ед., тыс. руб. без НДС</t>
  </si>
  <si>
    <t>Напряжение</t>
  </si>
  <si>
    <t>Технические характеристики</t>
  </si>
  <si>
    <r>
      <t>Итого, тыс. руб. без НДС (</t>
    </r>
    <r>
      <rPr>
        <b/>
        <sz val="12"/>
        <rFont val="Times New Roman"/>
        <family val="1"/>
        <charset val="204"/>
      </rPr>
      <t>ст.7=ст.4*ст.3</t>
    </r>
    <r>
      <rPr>
        <sz val="12"/>
        <rFont val="Times New Roman"/>
        <family val="1"/>
        <charset val="204"/>
      </rPr>
      <t>)</t>
    </r>
  </si>
  <si>
    <t>Источник ценовой информации</t>
  </si>
  <si>
    <t>Цены на оборудование и материалы раскрываются в отношении всего дорогостоящего оборудования и материалов по инвестиционному проекту, которое используется при формировании сметных расчетов и учитывается в оценке полной стоимости.</t>
  </si>
  <si>
    <t>В столбце 1 указывается наименование оборудования (материалов).</t>
  </si>
  <si>
    <t>В столбце 2 указывается единица измерения.</t>
  </si>
  <si>
    <t>В столбце 3 указывается количество оборудования (материалов).</t>
  </si>
  <si>
    <t>В столбце 4 указывается цена оборудования (материалов) за единицу продукции в тыс. руб. без НДС.</t>
  </si>
  <si>
    <t>В столбце 5 указывается номинальный класс напряжения оборудования (материалов).</t>
  </si>
  <si>
    <t>В столбце 6 указывается техническая характеристика оборудования (материалов).</t>
  </si>
  <si>
    <t>В столбце 7 указывается итого стоимость оборудования (материалов) в тыс. руб. без НДС, как произведение цены за 1 ед. продукции, указанным в столбце 4,  на количество, указанное в столбце 3.</t>
  </si>
  <si>
    <t>В столбце 8 указывается источник ценовой информации (данные технико-коммерческих предложений, запросов цен и др. источников ценовой информации).</t>
  </si>
  <si>
    <t>Вологодский филиал ПАО "Россети Северо-Запад"</t>
  </si>
  <si>
    <t>09-01-01</t>
  </si>
  <si>
    <t>09-01-02</t>
  </si>
  <si>
    <t>09-01-03</t>
  </si>
  <si>
    <t>Пусконаладочные работы (1 ф счетчиков)</t>
  </si>
  <si>
    <t>Пусконаладочные работы (3 ф счетчиков)</t>
  </si>
  <si>
    <t>Пусконаладочные работы (3 ф счетчиков в ТП)</t>
  </si>
  <si>
    <t xml:space="preserve">ПАО "Россети Северо-Запад" </t>
  </si>
  <si>
    <t>Итого в ценах  2023 г.</t>
  </si>
  <si>
    <t>Установка приборов учета в соответствии с Федеральным законом от 27.12.2018 № 522-ФЗ при выходе из строя ПУ потребителя, класс напряжения 0,22 (0,4) кВ, Вологодская область (22661 шт.)</t>
  </si>
  <si>
    <t>ЭСС-08/20-ТРП-02.ППО.ВОР</t>
  </si>
  <si>
    <t>4 квартал 2020.</t>
  </si>
  <si>
    <t>1 шт.</t>
  </si>
  <si>
    <t>Лента крепления шириной 20 мм, толщиной 0,7 мм, длиной 50 м из нержавеющей стали (в пластмасовой коробке с кабельной бухтой) F207 (СИП) объем 2 м</t>
  </si>
  <si>
    <t>шт.</t>
  </si>
  <si>
    <t>0,04</t>
  </si>
  <si>
    <t>Скрепа размером 20 мм NC20 (СИП)</t>
  </si>
  <si>
    <t>100 шт.</t>
  </si>
  <si>
    <t>Зажим аппаратный прессуемый ОЗ2-АП-95/35</t>
  </si>
  <si>
    <t>Зажим ответвительный с прокалыванием изоляции (СИП) ОЗА-95/35</t>
  </si>
  <si>
    <t>Стяжка кабельная (бандаж) 3,6х200 мм</t>
  </si>
  <si>
    <t>0,06</t>
  </si>
  <si>
    <t>100 жил</t>
  </si>
  <si>
    <t>Провода самонесущие изолированные для воздушных линий электропередачи с алюминиевыми жилами марки СИП-4 2х16-0,6/1,0</t>
  </si>
  <si>
    <t>0,005</t>
  </si>
  <si>
    <t>Оборудование</t>
  </si>
  <si>
    <t>0,08</t>
  </si>
  <si>
    <t>Провода самонесущие изолированные для воздушных линий электропередачи с алюминиевыми жилами марки СИП-4 4х16-0,6/1,0</t>
  </si>
  <si>
    <t>Демонтаж: Счетчики, устанавливаемые на готовом основании: трехфазные</t>
  </si>
  <si>
    <t>Демонтаж; Трансформатор тока напряжением: до 10 кВ</t>
  </si>
  <si>
    <t>Разводка по устройствам и подключение жил кабелей или проводов сечением: до 10 мм2</t>
  </si>
  <si>
    <t>0,16</t>
  </si>
  <si>
    <t>Провода силовые для электрических установок на напряжение до 450 В с медной жилой марки ПВ1, сечением 4 мм2</t>
  </si>
  <si>
    <t>Провод по установленным стальным конструкциям и панелям, сечение: до 16 мм2</t>
  </si>
  <si>
    <t>Кабели контрольные с медными жилами с поливинилхлоридной изоляцией, не распространяющие горение, с низким дымо- и газовыделением марки КВВГЭнг-LS, с числом жил - 10 и сечением 2,5 мм2</t>
  </si>
  <si>
    <t>0,07</t>
  </si>
  <si>
    <t>Измерение сопротивления изоляции мегаомметром: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</si>
  <si>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1 линия</t>
  </si>
  <si>
    <t>1 фазировка</t>
  </si>
  <si>
    <t>02-02-01</t>
  </si>
  <si>
    <t>02-03-01</t>
  </si>
  <si>
    <t>Итого в ценах  2024 г.</t>
  </si>
  <si>
    <t>Сводка затрат</t>
  </si>
  <si>
    <t>по фактическим затратам</t>
  </si>
  <si>
    <t>Составлен на основании: договора на полный комплекс работ от 02.09.2020 № ВЭ2.6-20/0210 подрядчик АО «Энергосервис Северо-Запада»</t>
  </si>
  <si>
    <t>Год ввода в эксплуатацию</t>
  </si>
  <si>
    <t>Вид работ</t>
  </si>
  <si>
    <t>Стоимость  тыс. руб.</t>
  </si>
  <si>
    <t>ПИР</t>
  </si>
  <si>
    <t>Стоимость СМР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</si>
  <si>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</si>
  <si>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</si>
  <si>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</si>
  <si>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</si>
  <si>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Типовые технические решения разработанные АО "Энергосервис Северо-Запада" ЭССЗ-08/20-ТРП-02</t>
  </si>
  <si>
    <t>Приказ №66 от 02.02.2022 г.</t>
  </si>
  <si>
    <t>Содержание дирекции (технического надзора) строящегося предприятия-15,418%</t>
  </si>
  <si>
    <t>Типовые технические решения разработанные АО "Энергосервис Северо-Запада" ЭССЗ-08/20-ТРП-02.ГЧ1</t>
  </si>
  <si>
    <t>Типовые технические решения разработанные АО "Энергосервис Северо-Запада" ЭССЗ-08/20-ТРП-02.ГЧ2.1</t>
  </si>
  <si>
    <t>Типовые технические решения разработанные АО "Энергосервис Северо-Запада" ЭССЗ-08/20-ТРП-02.ГЧ2,3</t>
  </si>
  <si>
    <t>Развитие системы технического учета электроэнергии, класс напряжения 0,22 (0,4) кВ, Вологодская область (1824 шт.)</t>
  </si>
  <si>
    <t>K_003-26-1-05.20-0022</t>
  </si>
  <si>
    <t>Номер инвест пректа K_003-26-1-05.20-0022</t>
  </si>
  <si>
    <t>Развитие системы технического учета электроэнергии, класс напряжения 0,22 (0,4) кВ, Вологодская область (831 шт.)</t>
  </si>
  <si>
    <t>Составлен в текущих ценах на 4 кв 2022 г</t>
  </si>
  <si>
    <t>Составлена в ценах  2022 г. с пересчетом в прогнозный уровень 2023 г</t>
  </si>
  <si>
    <t>Составлена в ценах  2022 г. с пересчетом в прогнозный уровень 2024 г</t>
  </si>
  <si>
    <t>Составлена в ценах  2022 г. с пересчетом в прогнозный уровень 2025 г</t>
  </si>
  <si>
    <t>в ценах 4 кв 2022 г</t>
  </si>
  <si>
    <t>Составлен в текущих ценах на 4 кв 2022 г.</t>
  </si>
  <si>
    <t>Приложение № 2</t>
  </si>
  <si>
    <t>Утверждено приказом № 421 от 4 августа 2020 г. Минстроя РФ</t>
  </si>
  <si>
    <t>"____" ________________ 202_  года</t>
  </si>
  <si>
    <t xml:space="preserve">Наименование редакции сметных нормативов  </t>
  </si>
  <si>
    <t>Наименование программного продукта</t>
  </si>
  <si>
    <t>"ГРАНД-Смета 2022.1"</t>
  </si>
  <si>
    <t>Номер инвест пректа К_003-26-1-05.20-0021</t>
  </si>
  <si>
    <t>(наименование объекта капитального строительства)</t>
  </si>
  <si>
    <t>ЛОКАЛЬНЫЙ СМЕТНЫЙ РАСЧЕТ (СМЕТА) № 02-01-01</t>
  </si>
  <si>
    <t>(наименование конструктивного решения)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</si>
  <si>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</si>
  <si>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</si>
  <si>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</si>
  <si>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</si>
  <si>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</si>
  <si>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</si>
  <si>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 xml:space="preserve">Сметная стоимость </t>
  </si>
  <si>
    <t>(2,86)</t>
  </si>
  <si>
    <t>в том числе:</t>
  </si>
  <si>
    <t>строительных работ</t>
  </si>
  <si>
    <t>(0)</t>
  </si>
  <si>
    <t>Средства на оплату труда рабочих</t>
  </si>
  <si>
    <t>(0,04)</t>
  </si>
  <si>
    <t>(0,35)</t>
  </si>
  <si>
    <t>Нормативные затраты труда рабочих</t>
  </si>
  <si>
    <t>чел.час.</t>
  </si>
  <si>
    <t>(2,51)</t>
  </si>
  <si>
    <t>Нормативные затраты труда машинистов</t>
  </si>
  <si>
    <t xml:space="preserve">Расчетный измеритель конструктивного решения  </t>
  </si>
  <si>
    <t>Единица измерения</t>
  </si>
  <si>
    <t>Сметная стоимость в базисном уровне цен (в текущем уровне цен (гр. 8) для ресурсов, отсутствующих в СНБ),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</si>
  <si>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</si>
  <si>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</si>
  <si>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</si>
  <si>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</si>
  <si>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</si>
  <si>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ТЕРм08-03-600-01</t>
  </si>
  <si>
    <t>1,05</t>
  </si>
  <si>
    <t>чел.-ч</t>
  </si>
  <si>
    <t>0,28</t>
  </si>
  <si>
    <t>0,294</t>
  </si>
  <si>
    <t>0,01</t>
  </si>
  <si>
    <t>Приказ № 812/пр от 21.12.2020 Прил. п.49.3</t>
  </si>
  <si>
    <t>%</t>
  </si>
  <si>
    <t>97</t>
  </si>
  <si>
    <t>Приказ № 774/пр от 11.12.2020 Прил. п.49.3</t>
  </si>
  <si>
    <t>51</t>
  </si>
  <si>
    <t>ТССЦ-111-3165</t>
  </si>
  <si>
    <t>(Материалы для монтажных работ)</t>
  </si>
  <si>
    <t>ТССЦ-111-3170</t>
  </si>
  <si>
    <t>ТЕРм08-01-082-01</t>
  </si>
  <si>
    <t>47</t>
  </si>
  <si>
    <t>1,974</t>
  </si>
  <si>
    <t>0,11</t>
  </si>
  <si>
    <t>0,0044</t>
  </si>
  <si>
    <t>ТССЦ-509-2840</t>
  </si>
  <si>
    <t>ТССЦ-111-3103</t>
  </si>
  <si>
    <t>ТССЦ-509-2900</t>
  </si>
  <si>
    <t>ТЕРм08-03-574-02</t>
  </si>
  <si>
    <t>34,7</t>
  </si>
  <si>
    <t>1,4574</t>
  </si>
  <si>
    <t>0,0004</t>
  </si>
  <si>
    <t>ТССЦ-502-0875</t>
  </si>
  <si>
    <t>Итоги по разделу 1 Монтажные работы. :</t>
  </si>
  <si>
    <t xml:space="preserve">  Итого по разделу 1 Монтажные работы.</t>
  </si>
  <si>
    <t>Счетчик электрической энергии 1 фазный прямого включения МИРТЕК 12РУ W9 A1R1 230 5 60 A ST G/5 P2 HKLMOV3</t>
  </si>
  <si>
    <t>6,19</t>
  </si>
  <si>
    <t>(Оборудование)</t>
  </si>
  <si>
    <t>Цена=15561/6,19</t>
  </si>
  <si>
    <t>Итоги по разделу 2 Оборудование :</t>
  </si>
  <si>
    <t xml:space="preserve">  Итого по разделу 2 Оборудование</t>
  </si>
  <si>
    <t>4 квартал 2022.</t>
  </si>
  <si>
    <t>ЛОКАЛЬНЫЙ СМЕТНЫЙ РАСЧЕТ (СМЕТА) № 02-02-01</t>
  </si>
  <si>
    <t>(4,72)</t>
  </si>
  <si>
    <t>(0,08)</t>
  </si>
  <si>
    <t>(0,66)</t>
  </si>
  <si>
    <t>(4,06)</t>
  </si>
  <si>
    <t>ТЕРм08-03-600-02</t>
  </si>
  <si>
    <t>0,7</t>
  </si>
  <si>
    <t>0,735</t>
  </si>
  <si>
    <t>3,948</t>
  </si>
  <si>
    <t>0,0088</t>
  </si>
  <si>
    <t>2,9148</t>
  </si>
  <si>
    <t>0,0008</t>
  </si>
  <si>
    <t>ТССЦ-502-0878</t>
  </si>
  <si>
    <t>Счетчик электрической энергии 3 фазный прямого включения НАРТИС-И100-SP31-A1R1-230-5-100A-ST-RS485/P1-ENKLMOQ1V3-D</t>
  </si>
  <si>
    <t>Цена=25125/6,19</t>
  </si>
  <si>
    <t>Монтаж трехфазных счетчиков ( НАРТИС-И100-SP31-A1R1-230-5-100A-ST-RS485/P1-ENKLMOQ1V3-D)</t>
  </si>
  <si>
    <t>ЛОКАЛЬНЫЙ СМЕТНЫЙ РАСЧЕТ (СМЕТА) № 02-03-01</t>
  </si>
  <si>
    <t>(5,5)</t>
  </si>
  <si>
    <t>(0,16)</t>
  </si>
  <si>
    <t>(0,7)</t>
  </si>
  <si>
    <t>0,5</t>
  </si>
  <si>
    <t>35,62</t>
  </si>
  <si>
    <t>0</t>
  </si>
  <si>
    <t>0,35</t>
  </si>
  <si>
    <t>ТЕРм08-01-053-01</t>
  </si>
  <si>
    <t>2,43</t>
  </si>
  <si>
    <t>3,645</t>
  </si>
  <si>
    <t>0,09</t>
  </si>
  <si>
    <t>7,29</t>
  </si>
  <si>
    <t>0,18</t>
  </si>
  <si>
    <t>ТЕРм08-03-574-01</t>
  </si>
  <si>
    <t>16,8</t>
  </si>
  <si>
    <t>1,344</t>
  </si>
  <si>
    <t>ТССЦ-502-0499</t>
  </si>
  <si>
    <t>0,006</t>
  </si>
  <si>
    <t>ТЕРм08-02-405-01</t>
  </si>
  <si>
    <t>30,64</t>
  </si>
  <si>
    <t>2,1448</t>
  </si>
  <si>
    <t>0,0112</t>
  </si>
  <si>
    <t>ТССЦ-501-1699</t>
  </si>
  <si>
    <t>0,003</t>
  </si>
  <si>
    <t>(Электротехнические установки на других объектах)</t>
  </si>
  <si>
    <t>ТЕРм08-02-144-01</t>
  </si>
  <si>
    <t>9,6</t>
  </si>
  <si>
    <t>0,768</t>
  </si>
  <si>
    <t>ЛОКАЛЬНЫЙ СМЕТНЫЙ РАСЧЕТ (СМЕТА) № 09-01-01</t>
  </si>
  <si>
    <t>(0,01)</t>
  </si>
  <si>
    <t>ТЕРп01-11-028-01</t>
  </si>
  <si>
    <t>0,32</t>
  </si>
  <si>
    <t>Приказ № 812/пр от 21.12.2020 Прил. п.83</t>
  </si>
  <si>
    <t>74</t>
  </si>
  <si>
    <t>Приказ № 774/пр от 11.12.2020 Прил. п.83</t>
  </si>
  <si>
    <t>36</t>
  </si>
  <si>
    <t>ТЕРп01-11-024-01</t>
  </si>
  <si>
    <t>0,2</t>
  </si>
  <si>
    <t>0,82</t>
  </si>
  <si>
    <t>0,164</t>
  </si>
  <si>
    <t xml:space="preserve">     Прочие затраты</t>
  </si>
  <si>
    <t xml:space="preserve">          Пусконаладочные работы</t>
  </si>
  <si>
    <t xml:space="preserve">               в том числе:</t>
  </si>
  <si>
    <t xml:space="preserve">                    оплата труда</t>
  </si>
  <si>
    <t xml:space="preserve">                    накладные расходы</t>
  </si>
  <si>
    <t xml:space="preserve">                    сметная прибыль</t>
  </si>
  <si>
    <t>ЛОКАЛЬНЫЙ СМЕТНЫЙ РАСЧЕТ (СМЕТА) № 09-01-03</t>
  </si>
  <si>
    <t>(0,12)</t>
  </si>
  <si>
    <t>(0,06)</t>
  </si>
  <si>
    <t>ТЕРп01-02-017-01</t>
  </si>
  <si>
    <t>1,35</t>
  </si>
  <si>
    <t>4,05</t>
  </si>
  <si>
    <t xml:space="preserve">Монтаж однофазных счетчиков (МИРТЕК 12РУ W9 A1R1 230 5 60 A ST G/5 P2 HKLMOV3) </t>
  </si>
  <si>
    <t>Монтаж трехфазных счетчиков (НАРТИС-И100-SP31-A1R1-230-5-100A-ST-RS485/P1-ENKLMOQ1V3-D)</t>
  </si>
  <si>
    <t>Монтаж и демонтаж  трехфазных счетчиков (НАРТИС -300.153.GA)</t>
  </si>
  <si>
    <t>Итого   учетом понижающего коэффициента</t>
  </si>
  <si>
    <t xml:space="preserve">без НДС </t>
  </si>
  <si>
    <t>НДС</t>
  </si>
  <si>
    <t>с НДС</t>
  </si>
  <si>
    <t>Монтаж однофазных счетчиков МИРТЕК 12РУ W9 A1R1 230 5 60 A ST G/5 P2 HKLMOV3</t>
  </si>
  <si>
    <t>Монтаж трехфазных счетчиков НАРТИС-И100-SP31-A1R1-230-5-100A-ST-RS485/P1-ENKLMOQ1V3-D</t>
  </si>
  <si>
    <t>Монтаж и демонтаж  трехфазных счетчиков НАРТИС-300.153.GA</t>
  </si>
  <si>
    <t>ПУ однофазный МИРТЕК 12РУ W9 A1R1 230 5 60 A ST G/5 P2 HKLMOV3</t>
  </si>
  <si>
    <t>МИРТЕК 12РУ W9 A1R1 230 5 60 A ST G/5 P2 HKLMOV3</t>
  </si>
  <si>
    <t>ПУ трехфазный НАРТИС-И100-SP31-A1R1-230-5-100A-ST-RS485/P1-ENKLMOQ1V3-D</t>
  </si>
  <si>
    <t>НАРТИС-И100-SP31-A1R1-230-5-100A-ST-RS485/P1-ENKLMOQ1V3-D</t>
  </si>
  <si>
    <t>ПУ трехфазный полукосвенного включения НАРТИС-300.153.GA</t>
  </si>
  <si>
    <t>НАРТИС-300.153.GA</t>
  </si>
  <si>
    <t>Договор поставки №195/207/22 от 17.05.2022 г.</t>
  </si>
  <si>
    <t>Монтаж однофазных счетчиков ( Меркурий 208 ART2-02 DPOHWF04)</t>
  </si>
  <si>
    <t>11,23</t>
  </si>
  <si>
    <t>8,59</t>
  </si>
  <si>
    <t>Монтаж и демонтаж  трехфазных счетчиков (РОТЕК PTM-03-D D4H4N-31Y00-O21-ES)</t>
  </si>
  <si>
    <t>(4,8)</t>
  </si>
  <si>
    <t>Счетчик электрической энергии 3 фазный полукосвенного включения НАРТИС-И300-153.GA</t>
  </si>
  <si>
    <t>Цена=27250/6,19</t>
  </si>
  <si>
    <t>КП ООО "ЭТМ" от 12.01.23 г.</t>
  </si>
  <si>
    <t>Цена=992,88/1,2/6,19</t>
  </si>
  <si>
    <t>Общая сметная стоимость, руб.</t>
  </si>
  <si>
    <t xml:space="preserve"> руб. с НДС </t>
  </si>
  <si>
    <t xml:space="preserve">руб. с НДС </t>
  </si>
  <si>
    <t>Понижающий коэффициент к расчету объема финансовых потребностей в соответствии с Приказом Минэнерго РФ от 17.01.2019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</si>
</sst>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-* #,##0.00_-;\-* #,##0.00_-;_-* &quot;-&quot;??_-;_-@_-"/>
    <numFmt numFmtId="164" formatCode="_-* #,##0\ _₽_-;\-* #,##0\ _₽_-;_-* &quot;-&quot;\ _₽_-;_-@_-"/>
    <numFmt numFmtId="165" formatCode="_-* #,##0.00\ _₽_-;\-* #,##0.00\ _₽_-;_-* &quot;-&quot;??\ _₽_-;_-@_-"/>
    <numFmt numFmtId="166" formatCode="#,##0.00\ _₽"/>
    <numFmt numFmtId="167" formatCode="#,##0.000\ _₽"/>
    <numFmt numFmtId="168" formatCode="#,##0.000"/>
    <numFmt numFmtId="169" formatCode="#,##0.00000"/>
    <numFmt numFmtId="170" formatCode="0.00000"/>
    <numFmt numFmtId="171" formatCode="0.000"/>
    <numFmt numFmtId="172" formatCode="#,##0.0000"/>
    <numFmt numFmtId="173" formatCode="0.0000000000"/>
  </numFmts>
  <fonts count="6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name val="Arial"/>
      <family val="2"/>
      <charset val="204"/>
    </font>
    <font>
      <i/>
      <sz val="9"/>
      <name val="Arial"/>
      <family val="2"/>
      <charset val="204"/>
    </font>
    <font>
      <sz val="9"/>
      <name val="Arial"/>
      <family val="2"/>
      <charset val="204"/>
    </font>
    <font>
      <b/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Helv"/>
    </font>
    <font>
      <sz val="12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1"/>
      <color rgb="FF1F2326"/>
      <name val="Segoe UI"/>
      <family val="2"/>
      <charset val="204"/>
    </font>
    <font>
      <sz val="12"/>
      <color rgb="FFFF0000"/>
      <name val="Times New Roman"/>
      <family val="1"/>
      <charset val="204"/>
    </font>
    <font>
      <sz val="11"/>
      <name val="Arial"/>
      <family val="1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"/>
      <family val="1"/>
    </font>
    <font>
      <sz val="10"/>
      <color rgb="FFFF0000"/>
      <name val="Arial Cyr"/>
      <charset val="204"/>
    </font>
    <font>
      <sz val="11"/>
      <color rgb="FF000000"/>
      <name val="Calibri"/>
      <family val="2"/>
      <charset val="204"/>
    </font>
    <font>
      <sz val="9"/>
      <name val="Arial"/>
      <family val="1"/>
    </font>
    <font>
      <sz val="12"/>
      <color indexed="8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8"/>
      <color rgb="FF000000"/>
      <name val="Arial"/>
      <charset val="204"/>
    </font>
    <font>
      <i/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52">
    <xf numFmtId="0" fontId="0" fillId="0" borderId="0"/>
    <xf numFmtId="0" fontId="8" fillId="0" borderId="0"/>
    <xf numFmtId="0" fontId="9" fillId="0" borderId="0">
      <alignment horizontal="left" vertical="top"/>
    </xf>
    <xf numFmtId="0" fontId="9" fillId="0" borderId="0">
      <alignment horizontal="right" vertical="top"/>
    </xf>
    <xf numFmtId="0" fontId="9" fillId="0" borderId="0">
      <alignment horizontal="left" vertical="top"/>
    </xf>
    <xf numFmtId="0" fontId="7" fillId="0" borderId="0"/>
    <xf numFmtId="0" fontId="8" fillId="0" borderId="0"/>
    <xf numFmtId="0" fontId="7" fillId="0" borderId="0"/>
    <xf numFmtId="0" fontId="7" fillId="0" borderId="0"/>
    <xf numFmtId="0" fontId="28" fillId="0" borderId="0"/>
    <xf numFmtId="0" fontId="30" fillId="0" borderId="0"/>
    <xf numFmtId="165" fontId="31" fillId="0" borderId="0" applyFont="0" applyFill="0" applyBorder="0" applyAlignment="0" applyProtection="0"/>
    <xf numFmtId="0" fontId="34" fillId="0" borderId="0"/>
    <xf numFmtId="0" fontId="6" fillId="0" borderId="0"/>
    <xf numFmtId="43" fontId="8" fillId="0" borderId="0" applyFont="0" applyFill="0" applyBorder="0" applyAlignment="0" applyProtection="0"/>
    <xf numFmtId="0" fontId="42" fillId="0" borderId="0"/>
    <xf numFmtId="0" fontId="29" fillId="0" borderId="0"/>
    <xf numFmtId="0" fontId="42" fillId="0" borderId="0"/>
    <xf numFmtId="0" fontId="5" fillId="0" borderId="0"/>
    <xf numFmtId="0" fontId="5" fillId="0" borderId="0"/>
    <xf numFmtId="0" fontId="5" fillId="0" borderId="0"/>
    <xf numFmtId="0" fontId="32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9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31" fillId="0" borderId="0" applyFont="0" applyFill="0" applyBorder="0" applyAlignment="0" applyProtection="0"/>
    <xf numFmtId="0" fontId="32" fillId="0" borderId="0"/>
    <xf numFmtId="0" fontId="4" fillId="0" borderId="0"/>
    <xf numFmtId="43" fontId="8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57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58" fillId="0" borderId="0"/>
  </cellStyleXfs>
  <cellXfs count="644">
    <xf numFmtId="0" fontId="0" fillId="0" borderId="0" xfId="0"/>
    <xf numFmtId="49" fontId="11" fillId="0" borderId="0" xfId="0" applyNumberFormat="1" applyFont="1" applyAlignment="1">
      <alignment horizontal="left" vertical="top"/>
    </xf>
    <xf numFmtId="0" fontId="11" fillId="0" borderId="1" xfId="0" applyFont="1" applyBorder="1" applyAlignment="1">
      <alignment vertical="top" wrapText="1"/>
    </xf>
    <xf numFmtId="0" fontId="12" fillId="0" borderId="0" xfId="0" applyFont="1"/>
    <xf numFmtId="0" fontId="10" fillId="0" borderId="0" xfId="0" applyFont="1" applyAlignment="1">
      <alignment horizontal="left" vertical="top"/>
    </xf>
    <xf numFmtId="49" fontId="10" fillId="0" borderId="0" xfId="0" applyNumberFormat="1" applyFont="1" applyAlignment="1">
      <alignment horizontal="left" vertical="top"/>
    </xf>
    <xf numFmtId="0" fontId="10" fillId="0" borderId="0" xfId="0" applyFont="1" applyAlignment="1">
      <alignment horizontal="right" vertical="top"/>
    </xf>
    <xf numFmtId="0" fontId="10" fillId="0" borderId="0" xfId="0" applyFont="1"/>
    <xf numFmtId="167" fontId="11" fillId="0" borderId="0" xfId="0" applyNumberFormat="1" applyFont="1" applyAlignment="1">
      <alignment horizontal="center"/>
    </xf>
    <xf numFmtId="0" fontId="14" fillId="0" borderId="0" xfId="0" applyFont="1" applyAlignment="1"/>
    <xf numFmtId="0" fontId="13" fillId="0" borderId="0" xfId="0" quotePrefix="1" applyFont="1" applyFill="1" applyBorder="1" applyAlignment="1">
      <alignment vertical="top" wrapText="1"/>
    </xf>
    <xf numFmtId="0" fontId="11" fillId="0" borderId="0" xfId="0" applyFont="1"/>
    <xf numFmtId="0" fontId="10" fillId="0" borderId="0" xfId="0" applyFont="1" applyFill="1" applyAlignment="1"/>
    <xf numFmtId="0" fontId="10" fillId="0" borderId="0" xfId="0" applyFont="1" applyFill="1" applyAlignment="1">
      <alignment wrapText="1"/>
    </xf>
    <xf numFmtId="0" fontId="10" fillId="0" borderId="0" xfId="0" applyFont="1" applyFill="1" applyAlignment="1">
      <alignment horizontal="left" wrapText="1"/>
    </xf>
    <xf numFmtId="4" fontId="17" fillId="0" borderId="0" xfId="3" quotePrefix="1" applyNumberFormat="1" applyFont="1" applyFill="1" applyBorder="1" applyAlignment="1">
      <alignment horizontal="left" vertical="top" wrapText="1"/>
    </xf>
    <xf numFmtId="0" fontId="14" fillId="0" borderId="0" xfId="0" applyFont="1" applyFill="1" applyAlignment="1">
      <alignment wrapText="1"/>
    </xf>
    <xf numFmtId="0" fontId="10" fillId="0" borderId="0" xfId="0" applyFont="1" applyFill="1" applyAlignment="1">
      <alignment horizontal="center" vertical="top"/>
    </xf>
    <xf numFmtId="49" fontId="10" fillId="0" borderId="0" xfId="0" applyNumberFormat="1" applyFont="1" applyFill="1" applyAlignment="1">
      <alignment horizontal="left" vertical="top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0" fillId="0" borderId="5" xfId="0" applyFont="1" applyFill="1" applyBorder="1" applyAlignment="1">
      <alignment horizontal="center" vertical="center"/>
    </xf>
    <xf numFmtId="49" fontId="10" fillId="0" borderId="5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top"/>
    </xf>
    <xf numFmtId="169" fontId="12" fillId="0" borderId="2" xfId="0" applyNumberFormat="1" applyFont="1" applyFill="1" applyBorder="1" applyAlignment="1">
      <alignment horizontal="right" vertical="top" wrapText="1"/>
    </xf>
    <xf numFmtId="0" fontId="10" fillId="0" borderId="2" xfId="0" applyFont="1" applyFill="1" applyBorder="1" applyAlignment="1">
      <alignment horizontal="center" vertical="top" wrapText="1"/>
    </xf>
    <xf numFmtId="49" fontId="10" fillId="0" borderId="2" xfId="0" applyNumberFormat="1" applyFont="1" applyFill="1" applyBorder="1" applyAlignment="1">
      <alignment horizontal="left" vertical="top" wrapText="1"/>
    </xf>
    <xf numFmtId="0" fontId="20" fillId="0" borderId="2" xfId="0" applyFont="1" applyFill="1" applyBorder="1" applyAlignment="1">
      <alignment horizontal="right" vertical="top" wrapText="1"/>
    </xf>
    <xf numFmtId="2" fontId="10" fillId="0" borderId="2" xfId="0" applyNumberFormat="1" applyFont="1" applyFill="1" applyBorder="1" applyAlignment="1">
      <alignment horizontal="right" vertical="top" wrapText="1"/>
    </xf>
    <xf numFmtId="0" fontId="10" fillId="0" borderId="2" xfId="0" applyFont="1" applyFill="1" applyBorder="1" applyAlignment="1">
      <alignment horizontal="right" vertical="top"/>
    </xf>
    <xf numFmtId="0" fontId="10" fillId="0" borderId="2" xfId="0" applyFont="1" applyFill="1" applyBorder="1" applyAlignment="1">
      <alignment horizontal="right" vertical="top" wrapText="1"/>
    </xf>
    <xf numFmtId="2" fontId="12" fillId="0" borderId="2" xfId="0" applyNumberFormat="1" applyFont="1" applyFill="1" applyBorder="1" applyAlignment="1">
      <alignment horizontal="right" vertical="top" wrapText="1"/>
    </xf>
    <xf numFmtId="0" fontId="12" fillId="0" borderId="2" xfId="0" applyFont="1" applyFill="1" applyBorder="1" applyAlignment="1">
      <alignment horizontal="right" vertical="top"/>
    </xf>
    <xf numFmtId="168" fontId="12" fillId="0" borderId="2" xfId="0" applyNumberFormat="1" applyFont="1" applyFill="1" applyBorder="1" applyAlignment="1">
      <alignment horizontal="right" vertical="top" wrapText="1"/>
    </xf>
    <xf numFmtId="166" fontId="10" fillId="0" borderId="2" xfId="0" applyNumberFormat="1" applyFont="1" applyFill="1" applyBorder="1" applyAlignment="1">
      <alignment horizontal="right" vertical="top"/>
    </xf>
    <xf numFmtId="166" fontId="12" fillId="0" borderId="2" xfId="0" applyNumberFormat="1" applyFont="1" applyFill="1" applyBorder="1" applyAlignment="1">
      <alignment horizontal="right" vertical="top" wrapText="1"/>
    </xf>
    <xf numFmtId="0" fontId="22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Fill="1" applyAlignment="1">
      <alignment horizontal="right" vertical="top"/>
    </xf>
    <xf numFmtId="0" fontId="23" fillId="2" borderId="0" xfId="0" applyFont="1" applyFill="1" applyAlignment="1">
      <alignment vertical="top" wrapText="1"/>
    </xf>
    <xf numFmtId="0" fontId="23" fillId="0" borderId="0" xfId="0" applyFont="1"/>
    <xf numFmtId="0" fontId="25" fillId="0" borderId="0" xfId="0" applyFont="1"/>
    <xf numFmtId="0" fontId="10" fillId="0" borderId="0" xfId="0" applyFont="1" applyAlignment="1">
      <alignment horizontal="center" vertical="top"/>
    </xf>
    <xf numFmtId="49" fontId="10" fillId="0" borderId="2" xfId="0" applyNumberFormat="1" applyFont="1" applyBorder="1" applyAlignment="1">
      <alignment horizontal="left" vertical="top" wrapText="1"/>
    </xf>
    <xf numFmtId="166" fontId="10" fillId="0" borderId="2" xfId="0" applyNumberFormat="1" applyFont="1" applyFill="1" applyBorder="1" applyAlignment="1">
      <alignment horizontal="right" vertical="top" wrapText="1"/>
    </xf>
    <xf numFmtId="0" fontId="10" fillId="0" borderId="0" xfId="0" applyFont="1" applyFill="1"/>
    <xf numFmtId="0" fontId="10" fillId="0" borderId="2" xfId="0" applyFont="1" applyFill="1" applyBorder="1" applyAlignment="1">
      <alignment vertical="top"/>
    </xf>
    <xf numFmtId="0" fontId="11" fillId="0" borderId="0" xfId="0" applyFont="1" applyAlignment="1">
      <alignment horizontal="left" vertical="top"/>
    </xf>
    <xf numFmtId="0" fontId="15" fillId="0" borderId="0" xfId="0" applyFont="1" applyFill="1" applyBorder="1" applyAlignment="1">
      <alignment horizontal="center"/>
    </xf>
    <xf numFmtId="4" fontId="12" fillId="0" borderId="2" xfId="0" applyNumberFormat="1" applyFont="1" applyFill="1" applyBorder="1" applyAlignment="1">
      <alignment horizontal="right" vertical="top" wrapText="1"/>
    </xf>
    <xf numFmtId="4" fontId="10" fillId="0" borderId="2" xfId="0" applyNumberFormat="1" applyFont="1" applyFill="1" applyBorder="1" applyAlignment="1">
      <alignment horizontal="right" vertical="top" wrapText="1"/>
    </xf>
    <xf numFmtId="2" fontId="10" fillId="0" borderId="0" xfId="0" applyNumberFormat="1" applyFont="1" applyAlignment="1">
      <alignment horizontal="right" vertical="top"/>
    </xf>
    <xf numFmtId="0" fontId="10" fillId="0" borderId="2" xfId="0" applyFont="1" applyFill="1" applyBorder="1" applyAlignment="1">
      <alignment horizontal="center" vertical="center"/>
    </xf>
    <xf numFmtId="0" fontId="34" fillId="0" borderId="0" xfId="12"/>
    <xf numFmtId="49" fontId="35" fillId="0" borderId="0" xfId="12" applyNumberFormat="1" applyFont="1" applyFill="1" applyBorder="1" applyAlignment="1" applyProtection="1"/>
    <xf numFmtId="0" fontId="35" fillId="0" borderId="0" xfId="12" applyNumberFormat="1" applyFont="1" applyFill="1" applyBorder="1" applyAlignment="1" applyProtection="1">
      <alignment wrapText="1"/>
    </xf>
    <xf numFmtId="0" fontId="36" fillId="0" borderId="0" xfId="12" applyNumberFormat="1" applyFont="1" applyFill="1" applyBorder="1" applyAlignment="1" applyProtection="1">
      <alignment wrapText="1"/>
    </xf>
    <xf numFmtId="0" fontId="36" fillId="0" borderId="0" xfId="12" applyNumberFormat="1" applyFont="1" applyFill="1" applyBorder="1" applyAlignment="1" applyProtection="1"/>
    <xf numFmtId="0" fontId="38" fillId="0" borderId="0" xfId="12" applyNumberFormat="1" applyFont="1" applyFill="1" applyBorder="1" applyAlignment="1" applyProtection="1"/>
    <xf numFmtId="0" fontId="39" fillId="0" borderId="0" xfId="12" applyNumberFormat="1" applyFont="1" applyFill="1" applyBorder="1" applyAlignment="1" applyProtection="1">
      <alignment wrapText="1"/>
    </xf>
    <xf numFmtId="0" fontId="37" fillId="0" borderId="0" xfId="12" applyNumberFormat="1" applyFont="1" applyFill="1" applyBorder="1" applyAlignment="1" applyProtection="1">
      <alignment wrapText="1"/>
    </xf>
    <xf numFmtId="0" fontId="40" fillId="0" borderId="0" xfId="12" applyNumberFormat="1" applyFont="1" applyFill="1" applyBorder="1" applyAlignment="1" applyProtection="1"/>
    <xf numFmtId="0" fontId="35" fillId="0" borderId="0" xfId="12" applyNumberFormat="1" applyFont="1" applyFill="1" applyBorder="1" applyAlignment="1" applyProtection="1"/>
    <xf numFmtId="49" fontId="11" fillId="0" borderId="0" xfId="0" applyNumberFormat="1" applyFont="1" applyFill="1" applyAlignment="1">
      <alignment horizontal="left" vertical="top"/>
    </xf>
    <xf numFmtId="0" fontId="11" fillId="0" borderId="1" xfId="0" applyFont="1" applyFill="1" applyBorder="1" applyAlignment="1">
      <alignment vertical="top" wrapText="1"/>
    </xf>
    <xf numFmtId="0" fontId="12" fillId="0" borderId="0" xfId="0" applyFont="1" applyFill="1"/>
    <xf numFmtId="0" fontId="10" fillId="0" borderId="0" xfId="0" applyFont="1" applyFill="1" applyAlignment="1">
      <alignment horizontal="left" vertical="top"/>
    </xf>
    <xf numFmtId="167" fontId="11" fillId="0" borderId="0" xfId="0" applyNumberFormat="1" applyFont="1" applyFill="1" applyAlignment="1">
      <alignment horizontal="center"/>
    </xf>
    <xf numFmtId="0" fontId="14" fillId="0" borderId="0" xfId="0" applyFont="1" applyFill="1" applyAlignment="1"/>
    <xf numFmtId="0" fontId="11" fillId="0" borderId="0" xfId="0" applyFont="1" applyFill="1"/>
    <xf numFmtId="0" fontId="10" fillId="0" borderId="2" xfId="0" applyFont="1" applyFill="1" applyBorder="1"/>
    <xf numFmtId="168" fontId="10" fillId="0" borderId="2" xfId="0" applyNumberFormat="1" applyFont="1" applyFill="1" applyBorder="1" applyAlignment="1">
      <alignment horizontal="right" vertical="top"/>
    </xf>
    <xf numFmtId="0" fontId="22" fillId="0" borderId="0" xfId="0" applyFont="1" applyFill="1"/>
    <xf numFmtId="49" fontId="10" fillId="0" borderId="2" xfId="0" applyNumberFormat="1" applyFont="1" applyFill="1" applyBorder="1" applyAlignment="1">
      <alignment horizontal="left" vertical="top"/>
    </xf>
    <xf numFmtId="0" fontId="12" fillId="0" borderId="2" xfId="0" applyFont="1" applyFill="1" applyBorder="1" applyAlignment="1">
      <alignment horizontal="center" vertical="top"/>
    </xf>
    <xf numFmtId="0" fontId="12" fillId="0" borderId="2" xfId="0" applyFont="1" applyFill="1" applyBorder="1"/>
    <xf numFmtId="0" fontId="10" fillId="0" borderId="2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23" fillId="0" borderId="0" xfId="0" applyFont="1" applyFill="1" applyAlignment="1">
      <alignment vertical="top" wrapText="1"/>
    </xf>
    <xf numFmtId="0" fontId="23" fillId="0" borderId="0" xfId="0" applyFont="1" applyFill="1"/>
    <xf numFmtId="172" fontId="33" fillId="0" borderId="0" xfId="0" applyNumberFormat="1" applyFont="1" applyFill="1"/>
    <xf numFmtId="172" fontId="25" fillId="0" borderId="0" xfId="0" applyNumberFormat="1" applyFont="1" applyFill="1"/>
    <xf numFmtId="0" fontId="25" fillId="0" borderId="0" xfId="0" applyFont="1" applyFill="1"/>
    <xf numFmtId="171" fontId="10" fillId="0" borderId="0" xfId="0" applyNumberFormat="1" applyFont="1" applyFill="1" applyAlignment="1">
      <alignment horizontal="right" vertical="top"/>
    </xf>
    <xf numFmtId="168" fontId="10" fillId="0" borderId="0" xfId="0" applyNumberFormat="1" applyFont="1" applyFill="1" applyAlignment="1">
      <alignment horizontal="right" vertical="top"/>
    </xf>
    <xf numFmtId="4" fontId="10" fillId="0" borderId="2" xfId="0" applyNumberFormat="1" applyFont="1" applyFill="1" applyBorder="1" applyAlignment="1">
      <alignment horizontal="right" vertical="top"/>
    </xf>
    <xf numFmtId="4" fontId="10" fillId="0" borderId="0" xfId="0" applyNumberFormat="1" applyFont="1" applyFill="1" applyAlignment="1">
      <alignment horizontal="right" vertical="top"/>
    </xf>
    <xf numFmtId="0" fontId="10" fillId="0" borderId="2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11" fillId="0" borderId="0" xfId="0" applyFont="1" applyFill="1" applyAlignment="1">
      <alignment horizontal="left" vertical="top"/>
    </xf>
    <xf numFmtId="0" fontId="43" fillId="0" borderId="0" xfId="15" applyFont="1" applyAlignment="1">
      <alignment horizontal="right" vertical="top"/>
    </xf>
    <xf numFmtId="0" fontId="43" fillId="0" borderId="0" xfId="15" applyFont="1" applyAlignment="1">
      <alignment horizontal="left" vertical="top"/>
    </xf>
    <xf numFmtId="0" fontId="29" fillId="0" borderId="0" xfId="0" applyFont="1"/>
    <xf numFmtId="0" fontId="29" fillId="0" borderId="0" xfId="0" applyFont="1" applyAlignment="1">
      <alignment horizontal="left"/>
    </xf>
    <xf numFmtId="0" fontId="29" fillId="0" borderId="0" xfId="15" applyFont="1" applyAlignment="1">
      <alignment horizontal="center" vertical="center"/>
    </xf>
    <xf numFmtId="0" fontId="29" fillId="0" borderId="0" xfId="15" applyFont="1" applyAlignment="1">
      <alignment horizontal="left" vertical="center"/>
    </xf>
    <xf numFmtId="49" fontId="29" fillId="0" borderId="0" xfId="0" applyNumberFormat="1" applyFont="1"/>
    <xf numFmtId="0" fontId="29" fillId="0" borderId="14" xfId="15" applyFont="1" applyBorder="1" applyAlignment="1">
      <alignment horizontal="center" vertical="center" wrapText="1"/>
    </xf>
    <xf numFmtId="0" fontId="29" fillId="0" borderId="12" xfId="15" applyFont="1" applyBorder="1" applyAlignment="1">
      <alignment horizontal="center" vertical="center" wrapText="1"/>
    </xf>
    <xf numFmtId="0" fontId="29" fillId="0" borderId="2" xfId="15" applyFont="1" applyBorder="1" applyAlignment="1">
      <alignment horizontal="center" vertical="center" wrapText="1"/>
    </xf>
    <xf numFmtId="0" fontId="29" fillId="0" borderId="13" xfId="15" applyFont="1" applyBorder="1" applyAlignment="1">
      <alignment horizontal="center" vertical="center" wrapText="1"/>
    </xf>
    <xf numFmtId="0" fontId="29" fillId="0" borderId="14" xfId="15" applyFont="1" applyBorder="1" applyAlignment="1">
      <alignment horizontal="left" vertical="center" wrapText="1"/>
    </xf>
    <xf numFmtId="43" fontId="29" fillId="0" borderId="14" xfId="14" applyFont="1" applyBorder="1" applyAlignment="1">
      <alignment horizontal="center" wrapText="1"/>
    </xf>
    <xf numFmtId="0" fontId="43" fillId="0" borderId="14" xfId="15" applyFont="1" applyBorder="1" applyAlignment="1">
      <alignment horizontal="left" vertical="center" wrapText="1"/>
    </xf>
    <xf numFmtId="4" fontId="29" fillId="0" borderId="0" xfId="0" applyNumberFormat="1" applyFont="1"/>
    <xf numFmtId="165" fontId="29" fillId="0" borderId="0" xfId="0" applyNumberFormat="1" applyFont="1"/>
    <xf numFmtId="0" fontId="43" fillId="0" borderId="15" xfId="15" applyFont="1" applyBorder="1" applyAlignment="1">
      <alignment horizontal="left" vertical="center" wrapText="1"/>
    </xf>
    <xf numFmtId="0" fontId="29" fillId="0" borderId="2" xfId="0" applyFont="1" applyBorder="1"/>
    <xf numFmtId="0" fontId="29" fillId="0" borderId="13" xfId="15" applyFont="1" applyBorder="1" applyAlignment="1">
      <alignment horizontal="left" vertical="center" wrapText="1"/>
    </xf>
    <xf numFmtId="164" fontId="29" fillId="0" borderId="2" xfId="16" applyNumberFormat="1" applyFont="1" applyFill="1" applyBorder="1" applyAlignment="1"/>
    <xf numFmtId="0" fontId="26" fillId="0" borderId="0" xfId="5" applyFont="1" applyFill="1" applyAlignment="1">
      <alignment vertical="center" wrapText="1"/>
    </xf>
    <xf numFmtId="4" fontId="10" fillId="0" borderId="0" xfId="0" applyNumberFormat="1" applyFont="1" applyFill="1"/>
    <xf numFmtId="0" fontId="43" fillId="0" borderId="0" xfId="15" applyFont="1" applyFill="1" applyAlignment="1">
      <alignment horizontal="right" vertical="top"/>
    </xf>
    <xf numFmtId="0" fontId="29" fillId="0" borderId="0" xfId="17" applyFont="1" applyFill="1"/>
    <xf numFmtId="0" fontId="29" fillId="0" borderId="0" xfId="15" applyFont="1" applyFill="1" applyAlignment="1">
      <alignment horizontal="left" vertical="center"/>
    </xf>
    <xf numFmtId="0" fontId="45" fillId="0" borderId="16" xfId="15" applyFont="1" applyFill="1" applyBorder="1" applyAlignment="1">
      <alignment horizontal="left" vertical="center"/>
    </xf>
    <xf numFmtId="0" fontId="29" fillId="0" borderId="16" xfId="15" applyFont="1" applyFill="1" applyBorder="1" applyAlignment="1">
      <alignment horizontal="left" vertical="center"/>
    </xf>
    <xf numFmtId="0" fontId="29" fillId="0" borderId="0" xfId="15" applyFont="1" applyFill="1" applyBorder="1" applyAlignment="1">
      <alignment horizontal="left" vertical="center"/>
    </xf>
    <xf numFmtId="0" fontId="46" fillId="0" borderId="0" xfId="15" applyFont="1" applyFill="1" applyAlignment="1">
      <alignment horizontal="center" vertical="center"/>
    </xf>
    <xf numFmtId="0" fontId="46" fillId="0" borderId="0" xfId="15" applyFont="1" applyFill="1" applyBorder="1" applyAlignment="1">
      <alignment horizontal="center" vertical="center"/>
    </xf>
    <xf numFmtId="0" fontId="45" fillId="0" borderId="0" xfId="15" applyFont="1" applyFill="1" applyAlignment="1">
      <alignment horizontal="left" vertical="center"/>
    </xf>
    <xf numFmtId="0" fontId="45" fillId="0" borderId="0" xfId="15" applyFont="1" applyFill="1" applyBorder="1" applyAlignment="1">
      <alignment horizontal="right" vertical="center" wrapText="1"/>
    </xf>
    <xf numFmtId="0" fontId="29" fillId="0" borderId="0" xfId="17" applyFont="1" applyFill="1" applyBorder="1"/>
    <xf numFmtId="0" fontId="45" fillId="0" borderId="0" xfId="15" applyFont="1" applyFill="1" applyBorder="1" applyAlignment="1">
      <alignment horizontal="left" vertical="center" wrapText="1"/>
    </xf>
    <xf numFmtId="0" fontId="45" fillId="0" borderId="0" xfId="15" applyFont="1" applyFill="1" applyAlignment="1">
      <alignment horizontal="right" vertical="center"/>
    </xf>
    <xf numFmtId="0" fontId="43" fillId="0" borderId="0" xfId="15" applyFont="1" applyFill="1" applyAlignment="1">
      <alignment horizontal="center" vertical="center"/>
    </xf>
    <xf numFmtId="0" fontId="43" fillId="0" borderId="0" xfId="15" applyFont="1" applyFill="1" applyBorder="1" applyAlignment="1">
      <alignment horizontal="center" vertical="center"/>
    </xf>
    <xf numFmtId="0" fontId="29" fillId="0" borderId="0" xfId="17" applyFont="1" applyFill="1" applyAlignment="1">
      <alignment horizontal="left" vertical="top" wrapText="1"/>
    </xf>
    <xf numFmtId="169" fontId="43" fillId="0" borderId="0" xfId="15" applyNumberFormat="1" applyFont="1" applyFill="1" applyBorder="1" applyAlignment="1">
      <alignment horizontal="left" vertical="center"/>
    </xf>
    <xf numFmtId="49" fontId="10" fillId="0" borderId="2" xfId="0" applyNumberFormat="1" applyFont="1" applyBorder="1" applyAlignment="1">
      <alignment horizontal="left" vertical="top" wrapText="1"/>
    </xf>
    <xf numFmtId="0" fontId="48" fillId="0" borderId="0" xfId="0" applyFont="1"/>
    <xf numFmtId="0" fontId="29" fillId="0" borderId="2" xfId="15" applyFont="1" applyBorder="1" applyAlignment="1">
      <alignment horizontal="center" vertical="center" wrapText="1"/>
    </xf>
    <xf numFmtId="169" fontId="29" fillId="0" borderId="2" xfId="0" applyNumberFormat="1" applyFont="1" applyBorder="1" applyAlignment="1">
      <alignment horizontal="center" vertical="center" wrapText="1"/>
    </xf>
    <xf numFmtId="173" fontId="10" fillId="0" borderId="0" xfId="0" applyNumberFormat="1" applyFont="1" applyFill="1" applyAlignment="1">
      <alignment horizontal="center" vertical="center" wrapText="1"/>
    </xf>
    <xf numFmtId="173" fontId="10" fillId="0" borderId="0" xfId="0" applyNumberFormat="1" applyFont="1" applyFill="1" applyAlignment="1">
      <alignment horizontal="center" vertical="center"/>
    </xf>
    <xf numFmtId="0" fontId="10" fillId="0" borderId="0" xfId="0" applyFont="1" applyFill="1"/>
    <xf numFmtId="169" fontId="29" fillId="0" borderId="2" xfId="15" applyNumberFormat="1" applyFont="1" applyFill="1" applyBorder="1" applyAlignment="1">
      <alignment horizontal="center" vertical="center" wrapText="1"/>
    </xf>
    <xf numFmtId="0" fontId="47" fillId="0" borderId="2" xfId="15" applyFont="1" applyFill="1" applyBorder="1" applyAlignment="1">
      <alignment horizontal="left" vertical="center" wrapText="1"/>
    </xf>
    <xf numFmtId="0" fontId="29" fillId="0" borderId="2" xfId="15" applyFont="1" applyFill="1" applyBorder="1" applyAlignment="1">
      <alignment horizontal="left" vertical="center" wrapText="1"/>
    </xf>
    <xf numFmtId="4" fontId="12" fillId="0" borderId="2" xfId="0" applyNumberFormat="1" applyFont="1" applyFill="1" applyBorder="1" applyAlignment="1">
      <alignment horizontal="right" vertical="top" wrapText="1"/>
    </xf>
    <xf numFmtId="4" fontId="10" fillId="0" borderId="2" xfId="0" applyNumberFormat="1" applyFont="1" applyFill="1" applyBorder="1" applyAlignment="1">
      <alignment horizontal="right" vertical="top" wrapText="1"/>
    </xf>
    <xf numFmtId="4" fontId="10" fillId="0" borderId="2" xfId="0" applyNumberFormat="1" applyFont="1" applyFill="1" applyBorder="1" applyAlignment="1">
      <alignment horizontal="right" vertical="top"/>
    </xf>
    <xf numFmtId="0" fontId="29" fillId="0" borderId="2" xfId="0" applyFont="1" applyBorder="1" applyAlignment="1">
      <alignment horizontal="center" vertical="center" wrapText="1"/>
    </xf>
    <xf numFmtId="0" fontId="29" fillId="0" borderId="2" xfId="15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left" vertical="top" wrapText="1"/>
    </xf>
    <xf numFmtId="4" fontId="10" fillId="0" borderId="2" xfId="0" applyNumberFormat="1" applyFont="1" applyFill="1" applyBorder="1" applyAlignment="1">
      <alignment horizontal="right" vertical="top" wrapText="1"/>
    </xf>
    <xf numFmtId="0" fontId="8" fillId="0" borderId="0" xfId="6"/>
    <xf numFmtId="0" fontId="29" fillId="0" borderId="0" xfId="17" applyFont="1"/>
    <xf numFmtId="0" fontId="29" fillId="0" borderId="0" xfId="17" applyFont="1" applyAlignment="1">
      <alignment horizontal="left"/>
    </xf>
    <xf numFmtId="0" fontId="43" fillId="0" borderId="0" xfId="15" applyFont="1" applyAlignment="1">
      <alignment vertical="top"/>
    </xf>
    <xf numFmtId="0" fontId="8" fillId="0" borderId="0" xfId="6" applyAlignment="1">
      <alignment horizontal="right"/>
    </xf>
    <xf numFmtId="4" fontId="50" fillId="0" borderId="1" xfId="15" applyNumberFormat="1" applyFont="1" applyBorder="1" applyAlignment="1">
      <alignment horizontal="left" vertical="center" wrapText="1"/>
    </xf>
    <xf numFmtId="0" fontId="50" fillId="0" borderId="2" xfId="15" applyFont="1" applyBorder="1" applyAlignment="1">
      <alignment horizontal="center" vertical="center" wrapText="1"/>
    </xf>
    <xf numFmtId="0" fontId="29" fillId="0" borderId="14" xfId="15" applyFont="1" applyFill="1" applyBorder="1" applyAlignment="1">
      <alignment horizontal="center" vertical="center" wrapText="1"/>
    </xf>
    <xf numFmtId="0" fontId="50" fillId="0" borderId="2" xfId="15" applyFont="1" applyFill="1" applyBorder="1" applyAlignment="1">
      <alignment horizontal="center" vertical="center" wrapText="1"/>
    </xf>
    <xf numFmtId="168" fontId="50" fillId="0" borderId="2" xfId="15" applyNumberFormat="1" applyFont="1" applyFill="1" applyBorder="1" applyAlignment="1">
      <alignment horizontal="center" vertical="center" wrapText="1"/>
    </xf>
    <xf numFmtId="4" fontId="50" fillId="0" borderId="2" xfId="15" applyNumberFormat="1" applyFont="1" applyFill="1" applyBorder="1" applyAlignment="1">
      <alignment horizontal="center" vertical="center" wrapText="1"/>
    </xf>
    <xf numFmtId="0" fontId="50" fillId="0" borderId="0" xfId="15" applyFont="1" applyBorder="1" applyAlignment="1">
      <alignment horizontal="center" vertical="center" wrapText="1"/>
    </xf>
    <xf numFmtId="0" fontId="50" fillId="0" borderId="0" xfId="15" applyFont="1" applyFill="1" applyBorder="1" applyAlignment="1">
      <alignment horizontal="center" vertical="center" wrapText="1"/>
    </xf>
    <xf numFmtId="171" fontId="50" fillId="0" borderId="0" xfId="17" applyNumberFormat="1" applyFont="1" applyBorder="1" applyAlignment="1">
      <alignment horizontal="center" vertical="center"/>
    </xf>
    <xf numFmtId="0" fontId="42" fillId="0" borderId="0" xfId="17" applyBorder="1" applyAlignment="1">
      <alignment horizontal="center" vertical="center"/>
    </xf>
    <xf numFmtId="168" fontId="50" fillId="0" borderId="0" xfId="15" applyNumberFormat="1" applyFont="1" applyBorder="1" applyAlignment="1">
      <alignment horizontal="center" vertical="center" wrapText="1"/>
    </xf>
    <xf numFmtId="0" fontId="29" fillId="0" borderId="0" xfId="17" applyFont="1" applyFill="1" applyAlignment="1">
      <alignment horizontal="left"/>
    </xf>
    <xf numFmtId="0" fontId="29" fillId="0" borderId="0" xfId="17" applyFont="1" applyAlignment="1">
      <alignment horizontal="center" vertical="center"/>
    </xf>
    <xf numFmtId="0" fontId="43" fillId="0" borderId="0" xfId="17" applyFont="1" applyAlignment="1">
      <alignment horizontal="center" vertical="center"/>
    </xf>
    <xf numFmtId="0" fontId="29" fillId="0" borderId="0" xfId="17" applyFont="1" applyAlignment="1">
      <alignment vertical="center"/>
    </xf>
    <xf numFmtId="0" fontId="43" fillId="0" borderId="0" xfId="17" applyFont="1" applyAlignment="1">
      <alignment horizontal="left" vertical="center"/>
    </xf>
    <xf numFmtId="0" fontId="29" fillId="0" borderId="0" xfId="17" applyFont="1" applyAlignment="1">
      <alignment horizontal="right" vertical="center" wrapText="1"/>
    </xf>
    <xf numFmtId="0" fontId="43" fillId="0" borderId="0" xfId="17" applyFont="1" applyAlignment="1">
      <alignment horizontal="right" vertical="center" wrapText="1"/>
    </xf>
    <xf numFmtId="0" fontId="43" fillId="0" borderId="2" xfId="17" applyFont="1" applyBorder="1" applyAlignment="1">
      <alignment horizontal="center"/>
    </xf>
    <xf numFmtId="0" fontId="43" fillId="0" borderId="2" xfId="15" applyFont="1" applyBorder="1" applyAlignment="1">
      <alignment horizontal="center" vertical="center" wrapText="1"/>
    </xf>
    <xf numFmtId="0" fontId="43" fillId="0" borderId="0" xfId="17" applyFont="1"/>
    <xf numFmtId="0" fontId="29" fillId="0" borderId="2" xfId="17" applyFont="1" applyBorder="1" applyAlignment="1">
      <alignment horizontal="center"/>
    </xf>
    <xf numFmtId="0" fontId="29" fillId="0" borderId="2" xfId="15" applyFont="1" applyBorder="1" applyAlignment="1">
      <alignment horizontal="left" vertical="center"/>
    </xf>
    <xf numFmtId="0" fontId="41" fillId="0" borderId="0" xfId="17" applyFont="1"/>
    <xf numFmtId="0" fontId="46" fillId="0" borderId="2" xfId="15" applyFont="1" applyBorder="1" applyAlignment="1">
      <alignment horizontal="left" vertical="center"/>
    </xf>
    <xf numFmtId="0" fontId="29" fillId="0" borderId="0" xfId="17" applyFont="1" applyAlignment="1">
      <alignment horizontal="center"/>
    </xf>
    <xf numFmtId="0" fontId="8" fillId="0" borderId="0" xfId="6" applyFill="1"/>
    <xf numFmtId="0" fontId="29" fillId="0" borderId="0" xfId="15" applyFont="1" applyAlignment="1">
      <alignment horizontal="left" vertical="top"/>
    </xf>
    <xf numFmtId="0" fontId="27" fillId="0" borderId="2" xfId="17" applyFont="1" applyBorder="1" applyAlignment="1">
      <alignment horizontal="center" vertical="center" wrapText="1"/>
    </xf>
    <xf numFmtId="2" fontId="29" fillId="0" borderId="0" xfId="17" applyNumberFormat="1" applyFont="1" applyAlignment="1">
      <alignment horizontal="left"/>
    </xf>
    <xf numFmtId="0" fontId="27" fillId="0" borderId="2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left" vertical="center" wrapText="1"/>
    </xf>
    <xf numFmtId="0" fontId="27" fillId="0" borderId="2" xfId="0" applyFont="1" applyBorder="1" applyAlignment="1">
      <alignment horizontal="center" vertical="center" wrapText="1"/>
    </xf>
    <xf numFmtId="4" fontId="27" fillId="0" borderId="2" xfId="0" applyNumberFormat="1" applyFont="1" applyFill="1" applyBorder="1" applyAlignment="1">
      <alignment horizontal="center" vertical="center" wrapText="1"/>
    </xf>
    <xf numFmtId="4" fontId="29" fillId="0" borderId="2" xfId="15" applyNumberFormat="1" applyFont="1" applyBorder="1" applyAlignment="1">
      <alignment horizontal="center" vertical="center" wrapText="1"/>
    </xf>
    <xf numFmtId="4" fontId="29" fillId="0" borderId="0" xfId="17" applyNumberFormat="1" applyFont="1" applyAlignment="1">
      <alignment horizontal="left"/>
    </xf>
    <xf numFmtId="0" fontId="0" fillId="0" borderId="0" xfId="6" applyFont="1"/>
    <xf numFmtId="0" fontId="10" fillId="0" borderId="2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11" fillId="0" borderId="0" xfId="0" applyFont="1" applyFill="1" applyAlignment="1">
      <alignment horizontal="left" vertical="top"/>
    </xf>
    <xf numFmtId="0" fontId="29" fillId="0" borderId="0" xfId="15" applyFont="1" applyAlignment="1">
      <alignment horizontal="center" vertical="center"/>
    </xf>
    <xf numFmtId="0" fontId="29" fillId="0" borderId="12" xfId="15" applyFont="1" applyBorder="1" applyAlignment="1">
      <alignment horizontal="center" vertical="center" wrapText="1"/>
    </xf>
    <xf numFmtId="0" fontId="29" fillId="0" borderId="2" xfId="15" applyFont="1" applyBorder="1" applyAlignment="1">
      <alignment horizontal="center" vertical="center" wrapText="1"/>
    </xf>
    <xf numFmtId="0" fontId="29" fillId="0" borderId="13" xfId="15" applyFont="1" applyBorder="1" applyAlignment="1">
      <alignment horizontal="center" vertical="center" wrapText="1"/>
    </xf>
    <xf numFmtId="0" fontId="29" fillId="0" borderId="14" xfId="15" applyFont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left" vertical="top" wrapText="1"/>
    </xf>
    <xf numFmtId="49" fontId="10" fillId="0" borderId="2" xfId="0" applyNumberFormat="1" applyFont="1" applyFill="1" applyBorder="1" applyAlignment="1">
      <alignment horizontal="left" vertical="top" wrapText="1"/>
    </xf>
    <xf numFmtId="169" fontId="10" fillId="0" borderId="0" xfId="0" applyNumberFormat="1" applyFont="1" applyAlignment="1">
      <alignment vertical="center"/>
    </xf>
    <xf numFmtId="170" fontId="12" fillId="0" borderId="0" xfId="0" applyNumberFormat="1" applyFont="1" applyFill="1" applyBorder="1" applyAlignment="1">
      <alignment horizontal="right" vertical="top" wrapText="1"/>
    </xf>
    <xf numFmtId="0" fontId="10" fillId="0" borderId="3" xfId="0" applyFont="1" applyFill="1" applyBorder="1" applyAlignment="1">
      <alignment vertical="center"/>
    </xf>
    <xf numFmtId="169" fontId="10" fillId="0" borderId="0" xfId="0" applyNumberFormat="1" applyFont="1" applyFill="1" applyAlignment="1">
      <alignment vertical="center"/>
    </xf>
    <xf numFmtId="49" fontId="10" fillId="0" borderId="2" xfId="0" applyNumberFormat="1" applyFont="1" applyFill="1" applyBorder="1" applyAlignment="1">
      <alignment horizontal="left" vertical="top" wrapText="1"/>
    </xf>
    <xf numFmtId="0" fontId="27" fillId="0" borderId="2" xfId="0" applyFont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top" wrapText="1"/>
    </xf>
    <xf numFmtId="0" fontId="10" fillId="0" borderId="0" xfId="0" applyFont="1"/>
    <xf numFmtId="0" fontId="10" fillId="0" borderId="0" xfId="0" applyFont="1"/>
    <xf numFmtId="0" fontId="10" fillId="0" borderId="0" xfId="0" applyFont="1"/>
    <xf numFmtId="0" fontId="10" fillId="0" borderId="0" xfId="0" applyFont="1"/>
    <xf numFmtId="0" fontId="10" fillId="0" borderId="0" xfId="0" applyFont="1"/>
    <xf numFmtId="0" fontId="10" fillId="0" borderId="0" xfId="0" applyFont="1"/>
    <xf numFmtId="0" fontId="30" fillId="0" borderId="0" xfId="10" applyAlignment="1">
      <alignment horizontal="left"/>
    </xf>
    <xf numFmtId="0" fontId="52" fillId="0" borderId="0" xfId="10" applyNumberFormat="1" applyFont="1" applyAlignment="1">
      <alignment horizontal="center" vertical="center"/>
    </xf>
    <xf numFmtId="0" fontId="51" fillId="0" borderId="18" xfId="10" applyNumberFormat="1" applyFont="1" applyBorder="1" applyAlignment="1">
      <alignment horizontal="center" vertical="center" wrapText="1"/>
    </xf>
    <xf numFmtId="170" fontId="51" fillId="0" borderId="19" xfId="10" applyNumberFormat="1" applyFont="1" applyBorder="1" applyAlignment="1">
      <alignment horizontal="right" vertical="center"/>
    </xf>
    <xf numFmtId="170" fontId="56" fillId="0" borderId="19" xfId="10" applyNumberFormat="1" applyFont="1" applyBorder="1" applyAlignment="1">
      <alignment horizontal="right"/>
    </xf>
    <xf numFmtId="170" fontId="51" fillId="0" borderId="19" xfId="10" applyNumberFormat="1" applyFont="1" applyBorder="1" applyAlignment="1">
      <alignment horizontal="right"/>
    </xf>
    <xf numFmtId="170" fontId="12" fillId="0" borderId="2" xfId="0" applyNumberFormat="1" applyFont="1" applyFill="1" applyBorder="1" applyAlignment="1">
      <alignment horizontal="right" vertical="top" wrapText="1"/>
    </xf>
    <xf numFmtId="170" fontId="12" fillId="0" borderId="2" xfId="0" applyNumberFormat="1" applyFont="1" applyFill="1" applyBorder="1" applyAlignment="1">
      <alignment horizontal="right" vertical="top" wrapText="1"/>
    </xf>
    <xf numFmtId="170" fontId="12" fillId="0" borderId="2" xfId="0" applyNumberFormat="1" applyFont="1" applyFill="1" applyBorder="1" applyAlignment="1">
      <alignment horizontal="right" vertical="top" wrapText="1"/>
    </xf>
    <xf numFmtId="0" fontId="59" fillId="0" borderId="0" xfId="51" applyNumberFormat="1" applyFont="1" applyFill="1" applyBorder="1" applyAlignment="1" applyProtection="1"/>
    <xf numFmtId="0" fontId="59" fillId="0" borderId="0" xfId="51" applyNumberFormat="1" applyFont="1" applyFill="1" applyBorder="1" applyAlignment="1" applyProtection="1">
      <alignment wrapText="1"/>
    </xf>
    <xf numFmtId="0" fontId="59" fillId="0" borderId="0" xfId="51" applyNumberFormat="1" applyFont="1" applyFill="1" applyBorder="1" applyAlignment="1" applyProtection="1">
      <alignment horizontal="right"/>
    </xf>
    <xf numFmtId="0" fontId="60" fillId="0" borderId="0" xfId="51" applyNumberFormat="1" applyFont="1" applyFill="1" applyBorder="1" applyAlignment="1" applyProtection="1">
      <alignment horizontal="center" vertical="top"/>
    </xf>
    <xf numFmtId="0" fontId="60" fillId="0" borderId="0" xfId="51" applyNumberFormat="1" applyFont="1" applyFill="1" applyBorder="1" applyAlignment="1" applyProtection="1">
      <alignment vertical="top"/>
    </xf>
    <xf numFmtId="0" fontId="59" fillId="0" borderId="0" xfId="51" applyNumberFormat="1" applyFont="1" applyFill="1" applyBorder="1" applyAlignment="1" applyProtection="1">
      <alignment horizontal="left" vertical="top"/>
    </xf>
    <xf numFmtId="0" fontId="59" fillId="0" borderId="1" xfId="51" applyNumberFormat="1" applyFont="1" applyFill="1" applyBorder="1" applyAlignment="1" applyProtection="1"/>
    <xf numFmtId="0" fontId="59" fillId="0" borderId="1" xfId="51" applyNumberFormat="1" applyFont="1" applyFill="1" applyBorder="1" applyAlignment="1" applyProtection="1">
      <alignment horizontal="right"/>
    </xf>
    <xf numFmtId="0" fontId="59" fillId="0" borderId="0" xfId="51" applyNumberFormat="1" applyFont="1" applyFill="1" applyBorder="1" applyAlignment="1" applyProtection="1">
      <alignment vertical="top"/>
    </xf>
    <xf numFmtId="0" fontId="60" fillId="0" borderId="0" xfId="51" applyNumberFormat="1" applyFont="1" applyFill="1" applyBorder="1" applyAlignment="1" applyProtection="1">
      <alignment horizontal="center"/>
    </xf>
    <xf numFmtId="0" fontId="59" fillId="0" borderId="0" xfId="51" applyNumberFormat="1" applyFont="1" applyFill="1" applyBorder="1" applyAlignment="1" applyProtection="1">
      <alignment horizontal="left"/>
    </xf>
    <xf numFmtId="0" fontId="59" fillId="0" borderId="1" xfId="51" applyNumberFormat="1" applyFont="1" applyFill="1" applyBorder="1" applyAlignment="1" applyProtection="1">
      <alignment vertical="top"/>
    </xf>
    <xf numFmtId="0" fontId="61" fillId="0" borderId="0" xfId="51" applyNumberFormat="1" applyFont="1" applyFill="1" applyBorder="1" applyAlignment="1" applyProtection="1">
      <alignment horizontal="center" vertical="top"/>
    </xf>
    <xf numFmtId="0" fontId="62" fillId="0" borderId="0" xfId="51" applyNumberFormat="1" applyFont="1" applyFill="1" applyBorder="1" applyAlignment="1" applyProtection="1">
      <alignment horizontal="center"/>
    </xf>
    <xf numFmtId="0" fontId="59" fillId="0" borderId="1" xfId="51" applyNumberFormat="1" applyFont="1" applyFill="1" applyBorder="1" applyAlignment="1" applyProtection="1">
      <alignment horizontal="center"/>
    </xf>
    <xf numFmtId="0" fontId="61" fillId="0" borderId="0" xfId="51" applyNumberFormat="1" applyFont="1" applyFill="1" applyBorder="1" applyAlignment="1" applyProtection="1"/>
    <xf numFmtId="3" fontId="59" fillId="0" borderId="0" xfId="51" applyNumberFormat="1" applyFont="1" applyFill="1" applyBorder="1" applyAlignment="1" applyProtection="1">
      <alignment horizontal="right" vertical="top"/>
    </xf>
    <xf numFmtId="0" fontId="61" fillId="0" borderId="0" xfId="51" applyNumberFormat="1" applyFont="1" applyFill="1" applyBorder="1" applyAlignment="1" applyProtection="1">
      <alignment horizontal="center"/>
    </xf>
    <xf numFmtId="0" fontId="60" fillId="0" borderId="0" xfId="51" applyNumberFormat="1" applyFont="1" applyFill="1" applyBorder="1" applyAlignment="1" applyProtection="1">
      <alignment horizontal="left"/>
    </xf>
    <xf numFmtId="0" fontId="59" fillId="0" borderId="0" xfId="51" applyNumberFormat="1" applyFont="1" applyFill="1" applyBorder="1" applyAlignment="1" applyProtection="1">
      <alignment horizontal="center"/>
    </xf>
    <xf numFmtId="2" fontId="59" fillId="0" borderId="1" xfId="51" applyNumberFormat="1" applyFont="1" applyFill="1" applyBorder="1" applyAlignment="1" applyProtection="1"/>
    <xf numFmtId="49" fontId="59" fillId="0" borderId="1" xfId="51" applyNumberFormat="1" applyFont="1" applyFill="1" applyBorder="1" applyAlignment="1" applyProtection="1">
      <alignment horizontal="right"/>
    </xf>
    <xf numFmtId="0" fontId="59" fillId="0" borderId="0" xfId="51" applyNumberFormat="1" applyFont="1" applyFill="1" applyBorder="1" applyAlignment="1" applyProtection="1">
      <alignment vertical="center" wrapText="1"/>
    </xf>
    <xf numFmtId="2" fontId="59" fillId="0" borderId="0" xfId="51" applyNumberFormat="1" applyFont="1" applyFill="1" applyBorder="1" applyAlignment="1" applyProtection="1"/>
    <xf numFmtId="49" fontId="59" fillId="0" borderId="0" xfId="51" applyNumberFormat="1" applyFont="1" applyFill="1" applyBorder="1" applyAlignment="1" applyProtection="1">
      <alignment horizontal="right"/>
    </xf>
    <xf numFmtId="49" fontId="59" fillId="0" borderId="20" xfId="51" applyNumberFormat="1" applyFont="1" applyFill="1" applyBorder="1" applyAlignment="1" applyProtection="1">
      <alignment horizontal="right"/>
    </xf>
    <xf numFmtId="2" fontId="59" fillId="0" borderId="20" xfId="51" applyNumberFormat="1" applyFont="1" applyFill="1" applyBorder="1" applyAlignment="1" applyProtection="1">
      <alignment horizontal="right"/>
    </xf>
    <xf numFmtId="0" fontId="59" fillId="0" borderId="0" xfId="51" applyNumberFormat="1" applyFont="1" applyFill="1" applyBorder="1" applyAlignment="1" applyProtection="1">
      <alignment vertical="center"/>
    </xf>
    <xf numFmtId="0" fontId="59" fillId="0" borderId="21" xfId="51" applyNumberFormat="1" applyFont="1" applyFill="1" applyBorder="1" applyAlignment="1" applyProtection="1">
      <alignment horizontal="center" vertical="center" wrapText="1"/>
    </xf>
    <xf numFmtId="0" fontId="59" fillId="0" borderId="21" xfId="51" applyNumberFormat="1" applyFont="1" applyFill="1" applyBorder="1" applyAlignment="1" applyProtection="1">
      <alignment horizontal="center" vertical="center"/>
    </xf>
    <xf numFmtId="0" fontId="60" fillId="0" borderId="8" xfId="51" applyNumberFormat="1" applyFont="1" applyFill="1" applyBorder="1" applyAlignment="1" applyProtection="1">
      <alignment horizontal="center" vertical="top" wrapText="1"/>
    </xf>
    <xf numFmtId="0" fontId="60" fillId="0" borderId="7" xfId="51" applyNumberFormat="1" applyFont="1" applyFill="1" applyBorder="1" applyAlignment="1" applyProtection="1">
      <alignment horizontal="left" vertical="top" wrapText="1"/>
    </xf>
    <xf numFmtId="0" fontId="60" fillId="0" borderId="7" xfId="51" applyNumberFormat="1" applyFont="1" applyFill="1" applyBorder="1" applyAlignment="1" applyProtection="1">
      <alignment horizontal="center" vertical="top" wrapText="1"/>
    </xf>
    <xf numFmtId="4" fontId="60" fillId="0" borderId="7" xfId="51" applyNumberFormat="1" applyFont="1" applyFill="1" applyBorder="1" applyAlignment="1" applyProtection="1">
      <alignment horizontal="right" vertical="top" wrapText="1"/>
    </xf>
    <xf numFmtId="3" fontId="60" fillId="0" borderId="25" xfId="51" applyNumberFormat="1" applyFont="1" applyFill="1" applyBorder="1" applyAlignment="1" applyProtection="1">
      <alignment horizontal="right" vertical="top" wrapText="1"/>
    </xf>
    <xf numFmtId="0" fontId="59" fillId="0" borderId="9" xfId="51" applyNumberFormat="1" applyFont="1" applyFill="1" applyBorder="1" applyAlignment="1" applyProtection="1">
      <alignment vertical="center" wrapText="1"/>
    </xf>
    <xf numFmtId="0" fontId="59" fillId="0" borderId="0" xfId="51" applyNumberFormat="1" applyFont="1" applyFill="1" applyBorder="1" applyAlignment="1" applyProtection="1">
      <alignment horizontal="right" vertical="top" wrapText="1"/>
    </xf>
    <xf numFmtId="0" fontId="59" fillId="0" borderId="9" xfId="51" applyNumberFormat="1" applyFont="1" applyFill="1" applyBorder="1" applyAlignment="1" applyProtection="1">
      <alignment horizontal="center" vertical="center" wrapText="1"/>
    </xf>
    <xf numFmtId="0" fontId="59" fillId="0" borderId="0" xfId="51" applyNumberFormat="1" applyFont="1" applyFill="1" applyBorder="1" applyAlignment="1" applyProtection="1">
      <alignment horizontal="center" vertical="top" wrapText="1"/>
    </xf>
    <xf numFmtId="4" fontId="59" fillId="0" borderId="0" xfId="51" applyNumberFormat="1" applyFont="1" applyFill="1" applyBorder="1" applyAlignment="1" applyProtection="1">
      <alignment horizontal="right" vertical="top" wrapText="1"/>
    </xf>
    <xf numFmtId="3" fontId="59" fillId="0" borderId="26" xfId="51" applyNumberFormat="1" applyFont="1" applyFill="1" applyBorder="1" applyAlignment="1" applyProtection="1">
      <alignment horizontal="right" vertical="top" wrapText="1"/>
    </xf>
    <xf numFmtId="0" fontId="59" fillId="0" borderId="7" xfId="51" applyNumberFormat="1" applyFont="1" applyFill="1" applyBorder="1" applyAlignment="1" applyProtection="1">
      <alignment horizontal="center" vertical="top" wrapText="1"/>
    </xf>
    <xf numFmtId="4" fontId="59" fillId="0" borderId="7" xfId="51" applyNumberFormat="1" applyFont="1" applyFill="1" applyBorder="1" applyAlignment="1" applyProtection="1">
      <alignment horizontal="right" vertical="top" wrapText="1"/>
    </xf>
    <xf numFmtId="3" fontId="59" fillId="0" borderId="25" xfId="51" applyNumberFormat="1" applyFont="1" applyFill="1" applyBorder="1" applyAlignment="1" applyProtection="1">
      <alignment horizontal="right" vertical="top" wrapText="1"/>
    </xf>
    <xf numFmtId="0" fontId="60" fillId="0" borderId="9" xfId="51" applyNumberFormat="1" applyFont="1" applyFill="1" applyBorder="1" applyAlignment="1" applyProtection="1">
      <alignment horizontal="center" vertical="top" wrapText="1"/>
    </xf>
    <xf numFmtId="0" fontId="60" fillId="0" borderId="0" xfId="51" applyNumberFormat="1" applyFont="1" applyFill="1" applyBorder="1" applyAlignment="1" applyProtection="1">
      <alignment horizontal="left" vertical="top" wrapText="1"/>
    </xf>
    <xf numFmtId="0" fontId="60" fillId="0" borderId="0" xfId="51" applyNumberFormat="1" applyFont="1" applyFill="1" applyBorder="1" applyAlignment="1" applyProtection="1">
      <alignment horizontal="center" vertical="top" wrapText="1"/>
    </xf>
    <xf numFmtId="0" fontId="60" fillId="0" borderId="0" xfId="51" applyNumberFormat="1" applyFont="1" applyFill="1" applyBorder="1" applyAlignment="1" applyProtection="1">
      <alignment horizontal="right" vertical="top" wrapText="1"/>
    </xf>
    <xf numFmtId="0" fontId="59" fillId="0" borderId="8" xfId="51" applyNumberFormat="1" applyFont="1" applyFill="1" applyBorder="1" applyAlignment="1" applyProtection="1"/>
    <xf numFmtId="0" fontId="60" fillId="0" borderId="7" xfId="51" applyNumberFormat="1" applyFont="1" applyFill="1" applyBorder="1" applyAlignment="1" applyProtection="1">
      <alignment horizontal="right" vertical="top" wrapText="1"/>
    </xf>
    <xf numFmtId="4" fontId="60" fillId="0" borderId="7" xfId="51" applyNumberFormat="1" applyFont="1" applyFill="1" applyBorder="1" applyAlignment="1" applyProtection="1">
      <alignment horizontal="right" vertical="top"/>
    </xf>
    <xf numFmtId="3" fontId="60" fillId="0" borderId="25" xfId="51" applyNumberFormat="1" applyFont="1" applyFill="1" applyBorder="1" applyAlignment="1" applyProtection="1">
      <alignment horizontal="right" vertical="top"/>
    </xf>
    <xf numFmtId="0" fontId="59" fillId="0" borderId="9" xfId="51" applyNumberFormat="1" applyFont="1" applyFill="1" applyBorder="1" applyAlignment="1" applyProtection="1"/>
    <xf numFmtId="4" fontId="59" fillId="0" borderId="0" xfId="51" applyNumberFormat="1" applyFont="1" applyFill="1" applyBorder="1" applyAlignment="1" applyProtection="1">
      <alignment horizontal="right" vertical="top"/>
    </xf>
    <xf numFmtId="3" fontId="59" fillId="0" borderId="26" xfId="51" applyNumberFormat="1" applyFont="1" applyFill="1" applyBorder="1" applyAlignment="1" applyProtection="1">
      <alignment horizontal="right" vertical="top"/>
    </xf>
    <xf numFmtId="4" fontId="60" fillId="0" borderId="0" xfId="51" applyNumberFormat="1" applyFont="1" applyFill="1" applyBorder="1" applyAlignment="1" applyProtection="1">
      <alignment horizontal="right" vertical="top"/>
    </xf>
    <xf numFmtId="2" fontId="60" fillId="0" borderId="0" xfId="51" applyNumberFormat="1" applyFont="1" applyFill="1" applyBorder="1" applyAlignment="1" applyProtection="1">
      <alignment horizontal="center" vertical="top"/>
    </xf>
    <xf numFmtId="4" fontId="59" fillId="0" borderId="0" xfId="51" applyNumberFormat="1" applyFont="1" applyFill="1" applyBorder="1" applyAlignment="1" applyProtection="1">
      <alignment vertical="top"/>
    </xf>
    <xf numFmtId="2" fontId="59" fillId="0" borderId="0" xfId="51" applyNumberFormat="1" applyFont="1" applyFill="1" applyBorder="1" applyAlignment="1" applyProtection="1">
      <alignment vertical="top"/>
    </xf>
    <xf numFmtId="3" fontId="59" fillId="0" borderId="0" xfId="51" applyNumberFormat="1" applyFont="1" applyFill="1" applyBorder="1" applyAlignment="1" applyProtection="1">
      <alignment vertical="top"/>
    </xf>
    <xf numFmtId="0" fontId="60" fillId="0" borderId="7" xfId="51" applyNumberFormat="1" applyFont="1" applyFill="1" applyBorder="1" applyAlignment="1" applyProtection="1">
      <alignment horizontal="center" vertical="top"/>
    </xf>
    <xf numFmtId="0" fontId="59" fillId="0" borderId="0" xfId="51" applyNumberFormat="1" applyFont="1" applyFill="1" applyBorder="1" applyAlignment="1" applyProtection="1">
      <alignment horizontal="center" vertical="top"/>
    </xf>
    <xf numFmtId="4" fontId="60" fillId="0" borderId="26" xfId="51" applyNumberFormat="1" applyFont="1" applyFill="1" applyBorder="1" applyAlignment="1" applyProtection="1">
      <alignment horizontal="right" vertical="top"/>
    </xf>
    <xf numFmtId="3" fontId="60" fillId="0" borderId="0" xfId="51" applyNumberFormat="1" applyFont="1" applyFill="1" applyBorder="1" applyAlignment="1" applyProtection="1">
      <alignment horizontal="right" vertical="top"/>
    </xf>
    <xf numFmtId="0" fontId="59" fillId="0" borderId="7" xfId="51" applyNumberFormat="1" applyFont="1" applyFill="1" applyBorder="1" applyAlignment="1" applyProtection="1"/>
    <xf numFmtId="169" fontId="29" fillId="0" borderId="2" xfId="0" applyNumberFormat="1" applyFont="1" applyFill="1" applyBorder="1" applyAlignment="1">
      <alignment horizontal="center" vertical="center" wrapText="1"/>
    </xf>
    <xf numFmtId="0" fontId="29" fillId="3" borderId="21" xfId="15" applyFont="1" applyFill="1" applyBorder="1" applyAlignment="1">
      <alignment horizontal="center" vertical="center" wrapText="1"/>
    </xf>
    <xf numFmtId="170" fontId="29" fillId="3" borderId="21" xfId="15" applyNumberFormat="1" applyFont="1" applyFill="1" applyBorder="1" applyAlignment="1">
      <alignment horizontal="center" vertical="center"/>
    </xf>
    <xf numFmtId="0" fontId="47" fillId="3" borderId="21" xfId="15" applyFont="1" applyFill="1" applyBorder="1" applyAlignment="1">
      <alignment horizontal="center" vertical="center" wrapText="1"/>
    </xf>
    <xf numFmtId="170" fontId="29" fillId="3" borderId="21" xfId="15" applyNumberFormat="1" applyFont="1" applyFill="1" applyBorder="1" applyAlignment="1">
      <alignment horizontal="center" vertical="center" wrapText="1"/>
    </xf>
    <xf numFmtId="0" fontId="29" fillId="3" borderId="21" xfId="15" applyFont="1" applyFill="1" applyBorder="1" applyAlignment="1">
      <alignment horizontal="center" vertical="center"/>
    </xf>
    <xf numFmtId="0" fontId="29" fillId="0" borderId="0" xfId="17" applyFont="1" applyFill="1" applyBorder="1" applyAlignment="1">
      <alignment horizontal="center"/>
    </xf>
    <xf numFmtId="170" fontId="29" fillId="0" borderId="0" xfId="15" applyNumberFormat="1" applyFont="1" applyFill="1" applyBorder="1" applyAlignment="1">
      <alignment horizontal="center" vertical="center"/>
    </xf>
    <xf numFmtId="0" fontId="29" fillId="0" borderId="0" xfId="15" applyFont="1" applyFill="1" applyBorder="1" applyAlignment="1">
      <alignment horizontal="center" vertical="center"/>
    </xf>
    <xf numFmtId="0" fontId="29" fillId="3" borderId="21" xfId="17" applyFont="1" applyFill="1" applyBorder="1" applyAlignment="1">
      <alignment horizontal="center" vertical="center"/>
    </xf>
    <xf numFmtId="0" fontId="59" fillId="0" borderId="0" xfId="44" applyNumberFormat="1" applyFont="1" applyFill="1" applyBorder="1" applyAlignment="1" applyProtection="1"/>
    <xf numFmtId="0" fontId="59" fillId="0" borderId="0" xfId="51" applyNumberFormat="1" applyFont="1" applyFill="1" applyBorder="1" applyAlignment="1" applyProtection="1"/>
    <xf numFmtId="0" fontId="59" fillId="0" borderId="0" xfId="51" applyNumberFormat="1" applyFont="1" applyFill="1" applyBorder="1" applyAlignment="1" applyProtection="1">
      <alignment wrapText="1"/>
    </xf>
    <xf numFmtId="0" fontId="59" fillId="0" borderId="0" xfId="51" applyNumberFormat="1" applyFont="1" applyFill="1" applyBorder="1" applyAlignment="1" applyProtection="1">
      <alignment horizontal="right"/>
    </xf>
    <xf numFmtId="0" fontId="60" fillId="0" borderId="0" xfId="51" applyNumberFormat="1" applyFont="1" applyFill="1" applyBorder="1" applyAlignment="1" applyProtection="1">
      <alignment horizontal="center" vertical="top"/>
    </xf>
    <xf numFmtId="0" fontId="60" fillId="0" borderId="0" xfId="51" applyNumberFormat="1" applyFont="1" applyFill="1" applyBorder="1" applyAlignment="1" applyProtection="1">
      <alignment vertical="top"/>
    </xf>
    <xf numFmtId="0" fontId="59" fillId="0" borderId="0" xfId="51" applyNumberFormat="1" applyFont="1" applyFill="1" applyBorder="1" applyAlignment="1" applyProtection="1">
      <alignment horizontal="left" vertical="top"/>
    </xf>
    <xf numFmtId="0" fontId="59" fillId="0" borderId="0" xfId="51" applyNumberFormat="1" applyFont="1" applyFill="1" applyBorder="1" applyAlignment="1" applyProtection="1">
      <alignment vertical="top" wrapText="1"/>
    </xf>
    <xf numFmtId="0" fontId="59" fillId="0" borderId="0" xfId="51" applyNumberFormat="1" applyFont="1" applyFill="1" applyBorder="1" applyAlignment="1" applyProtection="1">
      <alignment horizontal="left" vertical="top" wrapText="1"/>
    </xf>
    <xf numFmtId="0" fontId="59" fillId="0" borderId="1" xfId="51" applyNumberFormat="1" applyFont="1" applyFill="1" applyBorder="1" applyAlignment="1" applyProtection="1"/>
    <xf numFmtId="0" fontId="59" fillId="0" borderId="1" xfId="51" applyNumberFormat="1" applyFont="1" applyFill="1" applyBorder="1" applyAlignment="1" applyProtection="1">
      <alignment horizontal="right"/>
    </xf>
    <xf numFmtId="0" fontId="59" fillId="0" borderId="0" xfId="51" applyNumberFormat="1" applyFont="1" applyFill="1" applyBorder="1" applyAlignment="1" applyProtection="1">
      <alignment vertical="top"/>
    </xf>
    <xf numFmtId="0" fontId="60" fillId="0" borderId="0" xfId="51" applyNumberFormat="1" applyFont="1" applyFill="1" applyBorder="1" applyAlignment="1" applyProtection="1">
      <alignment horizontal="center"/>
    </xf>
    <xf numFmtId="0" fontId="59" fillId="0" borderId="0" xfId="51" applyNumberFormat="1" applyFont="1" applyFill="1" applyBorder="1" applyAlignment="1" applyProtection="1">
      <alignment horizontal="left"/>
    </xf>
    <xf numFmtId="0" fontId="59" fillId="0" borderId="1" xfId="51" applyNumberFormat="1" applyFont="1" applyFill="1" applyBorder="1" applyAlignment="1" applyProtection="1">
      <alignment vertical="top"/>
    </xf>
    <xf numFmtId="0" fontId="61" fillId="0" borderId="0" xfId="51" applyNumberFormat="1" applyFont="1" applyFill="1" applyBorder="1" applyAlignment="1" applyProtection="1">
      <alignment horizontal="center" vertical="top"/>
    </xf>
    <xf numFmtId="0" fontId="62" fillId="0" borderId="0" xfId="51" applyNumberFormat="1" applyFont="1" applyFill="1" applyBorder="1" applyAlignment="1" applyProtection="1">
      <alignment horizontal="center"/>
    </xf>
    <xf numFmtId="0" fontId="59" fillId="0" borderId="1" xfId="51" applyNumberFormat="1" applyFont="1" applyFill="1" applyBorder="1" applyAlignment="1" applyProtection="1">
      <alignment horizontal="center"/>
    </xf>
    <xf numFmtId="0" fontId="61" fillId="0" borderId="0" xfId="51" applyNumberFormat="1" applyFont="1" applyFill="1" applyBorder="1" applyAlignment="1" applyProtection="1"/>
    <xf numFmtId="3" fontId="59" fillId="0" borderId="0" xfId="51" applyNumberFormat="1" applyFont="1" applyFill="1" applyBorder="1" applyAlignment="1" applyProtection="1">
      <alignment horizontal="right" vertical="top"/>
    </xf>
    <xf numFmtId="0" fontId="61" fillId="0" borderId="0" xfId="51" applyNumberFormat="1" applyFont="1" applyFill="1" applyBorder="1" applyAlignment="1" applyProtection="1">
      <alignment horizontal="center"/>
    </xf>
    <xf numFmtId="0" fontId="60" fillId="0" borderId="0" xfId="51" applyNumberFormat="1" applyFont="1" applyFill="1" applyBorder="1" applyAlignment="1" applyProtection="1">
      <alignment horizontal="left"/>
    </xf>
    <xf numFmtId="0" fontId="59" fillId="0" borderId="0" xfId="51" applyNumberFormat="1" applyFont="1" applyFill="1" applyBorder="1" applyAlignment="1" applyProtection="1">
      <alignment horizontal="center"/>
    </xf>
    <xf numFmtId="2" fontId="59" fillId="0" borderId="1" xfId="51" applyNumberFormat="1" applyFont="1" applyFill="1" applyBorder="1" applyAlignment="1" applyProtection="1"/>
    <xf numFmtId="49" fontId="59" fillId="0" borderId="1" xfId="51" applyNumberFormat="1" applyFont="1" applyFill="1" applyBorder="1" applyAlignment="1" applyProtection="1">
      <alignment horizontal="right"/>
    </xf>
    <xf numFmtId="0" fontId="59" fillId="0" borderId="0" xfId="51" applyNumberFormat="1" applyFont="1" applyFill="1" applyBorder="1" applyAlignment="1" applyProtection="1">
      <alignment vertical="center" wrapText="1"/>
    </xf>
    <xf numFmtId="2" fontId="59" fillId="0" borderId="0" xfId="51" applyNumberFormat="1" applyFont="1" applyFill="1" applyBorder="1" applyAlignment="1" applyProtection="1"/>
    <xf numFmtId="49" fontId="59" fillId="0" borderId="0" xfId="51" applyNumberFormat="1" applyFont="1" applyFill="1" applyBorder="1" applyAlignment="1" applyProtection="1">
      <alignment horizontal="right"/>
    </xf>
    <xf numFmtId="49" fontId="59" fillId="0" borderId="20" xfId="51" applyNumberFormat="1" applyFont="1" applyFill="1" applyBorder="1" applyAlignment="1" applyProtection="1">
      <alignment horizontal="right"/>
    </xf>
    <xf numFmtId="2" fontId="59" fillId="0" borderId="20" xfId="51" applyNumberFormat="1" applyFont="1" applyFill="1" applyBorder="1" applyAlignment="1" applyProtection="1">
      <alignment horizontal="right"/>
    </xf>
    <xf numFmtId="0" fontId="59" fillId="0" borderId="0" xfId="51" applyNumberFormat="1" applyFont="1" applyFill="1" applyBorder="1" applyAlignment="1" applyProtection="1">
      <alignment vertical="center"/>
    </xf>
    <xf numFmtId="0" fontId="59" fillId="0" borderId="21" xfId="51" applyNumberFormat="1" applyFont="1" applyFill="1" applyBorder="1" applyAlignment="1" applyProtection="1">
      <alignment horizontal="center" vertical="center" wrapText="1"/>
    </xf>
    <xf numFmtId="0" fontId="59" fillId="0" borderId="21" xfId="51" applyNumberFormat="1" applyFont="1" applyFill="1" applyBorder="1" applyAlignment="1" applyProtection="1">
      <alignment horizontal="center" vertical="center"/>
    </xf>
    <xf numFmtId="0" fontId="60" fillId="0" borderId="8" xfId="51" applyNumberFormat="1" applyFont="1" applyFill="1" applyBorder="1" applyAlignment="1" applyProtection="1">
      <alignment horizontal="center" vertical="top" wrapText="1"/>
    </xf>
    <xf numFmtId="0" fontId="60" fillId="0" borderId="7" xfId="51" applyNumberFormat="1" applyFont="1" applyFill="1" applyBorder="1" applyAlignment="1" applyProtection="1">
      <alignment horizontal="left" vertical="top" wrapText="1"/>
    </xf>
    <xf numFmtId="0" fontId="60" fillId="0" borderId="7" xfId="51" applyNumberFormat="1" applyFont="1" applyFill="1" applyBorder="1" applyAlignment="1" applyProtection="1">
      <alignment horizontal="center" vertical="top" wrapText="1"/>
    </xf>
    <xf numFmtId="4" fontId="60" fillId="0" borderId="7" xfId="51" applyNumberFormat="1" applyFont="1" applyFill="1" applyBorder="1" applyAlignment="1" applyProtection="1">
      <alignment horizontal="right" vertical="top" wrapText="1"/>
    </xf>
    <xf numFmtId="3" fontId="60" fillId="0" borderId="25" xfId="51" applyNumberFormat="1" applyFont="1" applyFill="1" applyBorder="1" applyAlignment="1" applyProtection="1">
      <alignment horizontal="right" vertical="top" wrapText="1"/>
    </xf>
    <xf numFmtId="0" fontId="59" fillId="0" borderId="9" xfId="51" applyNumberFormat="1" applyFont="1" applyFill="1" applyBorder="1" applyAlignment="1" applyProtection="1">
      <alignment vertical="center" wrapText="1"/>
    </xf>
    <xf numFmtId="0" fontId="59" fillId="0" borderId="0" xfId="51" applyNumberFormat="1" applyFont="1" applyFill="1" applyBorder="1" applyAlignment="1" applyProtection="1">
      <alignment horizontal="right" vertical="top" wrapText="1"/>
    </xf>
    <xf numFmtId="0" fontId="59" fillId="0" borderId="9" xfId="51" applyNumberFormat="1" applyFont="1" applyFill="1" applyBorder="1" applyAlignment="1" applyProtection="1">
      <alignment horizontal="center" vertical="center" wrapText="1"/>
    </xf>
    <xf numFmtId="0" fontId="59" fillId="0" borderId="0" xfId="51" applyNumberFormat="1" applyFont="1" applyFill="1" applyBorder="1" applyAlignment="1" applyProtection="1">
      <alignment horizontal="center" vertical="top" wrapText="1"/>
    </xf>
    <xf numFmtId="4" fontId="59" fillId="0" borderId="0" xfId="51" applyNumberFormat="1" applyFont="1" applyFill="1" applyBorder="1" applyAlignment="1" applyProtection="1">
      <alignment horizontal="right" vertical="top" wrapText="1"/>
    </xf>
    <xf numFmtId="3" fontId="59" fillId="0" borderId="26" xfId="51" applyNumberFormat="1" applyFont="1" applyFill="1" applyBorder="1" applyAlignment="1" applyProtection="1">
      <alignment horizontal="right" vertical="top" wrapText="1"/>
    </xf>
    <xf numFmtId="0" fontId="59" fillId="0" borderId="7" xfId="51" applyNumberFormat="1" applyFont="1" applyFill="1" applyBorder="1" applyAlignment="1" applyProtection="1">
      <alignment horizontal="center" vertical="top" wrapText="1"/>
    </xf>
    <xf numFmtId="4" fontId="59" fillId="0" borderId="7" xfId="51" applyNumberFormat="1" applyFont="1" applyFill="1" applyBorder="1" applyAlignment="1" applyProtection="1">
      <alignment horizontal="right" vertical="top" wrapText="1"/>
    </xf>
    <xf numFmtId="3" fontId="59" fillId="0" borderId="25" xfId="51" applyNumberFormat="1" applyFont="1" applyFill="1" applyBorder="1" applyAlignment="1" applyProtection="1">
      <alignment horizontal="right" vertical="top" wrapText="1"/>
    </xf>
    <xf numFmtId="0" fontId="60" fillId="0" borderId="9" xfId="51" applyNumberFormat="1" applyFont="1" applyFill="1" applyBorder="1" applyAlignment="1" applyProtection="1">
      <alignment horizontal="center" vertical="top" wrapText="1"/>
    </xf>
    <xf numFmtId="0" fontId="60" fillId="0" borderId="0" xfId="51" applyNumberFormat="1" applyFont="1" applyFill="1" applyBorder="1" applyAlignment="1" applyProtection="1">
      <alignment horizontal="left" vertical="top" wrapText="1"/>
    </xf>
    <xf numFmtId="0" fontId="60" fillId="0" borderId="0" xfId="51" applyNumberFormat="1" applyFont="1" applyFill="1" applyBorder="1" applyAlignment="1" applyProtection="1">
      <alignment horizontal="center" vertical="top" wrapText="1"/>
    </xf>
    <xf numFmtId="4" fontId="60" fillId="0" borderId="0" xfId="51" applyNumberFormat="1" applyFont="1" applyFill="1" applyBorder="1" applyAlignment="1" applyProtection="1">
      <alignment horizontal="right" vertical="top" wrapText="1"/>
    </xf>
    <xf numFmtId="2" fontId="60" fillId="0" borderId="0" xfId="51" applyNumberFormat="1" applyFont="1" applyFill="1" applyBorder="1" applyAlignment="1" applyProtection="1">
      <alignment horizontal="center" vertical="top" wrapText="1"/>
    </xf>
    <xf numFmtId="3" fontId="60" fillId="0" borderId="26" xfId="51" applyNumberFormat="1" applyFont="1" applyFill="1" applyBorder="1" applyAlignment="1" applyProtection="1">
      <alignment horizontal="right" vertical="top" wrapText="1"/>
    </xf>
    <xf numFmtId="0" fontId="60" fillId="0" borderId="0" xfId="51" applyNumberFormat="1" applyFont="1" applyFill="1" applyBorder="1" applyAlignment="1" applyProtection="1">
      <alignment horizontal="right" vertical="top" wrapText="1"/>
    </xf>
    <xf numFmtId="0" fontId="59" fillId="0" borderId="8" xfId="51" applyNumberFormat="1" applyFont="1" applyFill="1" applyBorder="1" applyAlignment="1" applyProtection="1"/>
    <xf numFmtId="0" fontId="60" fillId="0" borderId="7" xfId="51" applyNumberFormat="1" applyFont="1" applyFill="1" applyBorder="1" applyAlignment="1" applyProtection="1">
      <alignment horizontal="right" vertical="top" wrapText="1"/>
    </xf>
    <xf numFmtId="4" fontId="60" fillId="0" borderId="7" xfId="51" applyNumberFormat="1" applyFont="1" applyFill="1" applyBorder="1" applyAlignment="1" applyProtection="1">
      <alignment horizontal="right" vertical="top"/>
    </xf>
    <xf numFmtId="2" fontId="60" fillId="0" borderId="7" xfId="51" applyNumberFormat="1" applyFont="1" applyFill="1" applyBorder="1" applyAlignment="1" applyProtection="1">
      <alignment horizontal="center" vertical="top"/>
    </xf>
    <xf numFmtId="3" fontId="60" fillId="0" borderId="25" xfId="51" applyNumberFormat="1" applyFont="1" applyFill="1" applyBorder="1" applyAlignment="1" applyProtection="1">
      <alignment horizontal="right" vertical="top"/>
    </xf>
    <xf numFmtId="0" fontId="59" fillId="0" borderId="9" xfId="51" applyNumberFormat="1" applyFont="1" applyFill="1" applyBorder="1" applyAlignment="1" applyProtection="1"/>
    <xf numFmtId="4" fontId="59" fillId="0" borderId="0" xfId="51" applyNumberFormat="1" applyFont="1" applyFill="1" applyBorder="1" applyAlignment="1" applyProtection="1">
      <alignment horizontal="right" vertical="top"/>
    </xf>
    <xf numFmtId="2" fontId="59" fillId="0" borderId="0" xfId="51" applyNumberFormat="1" applyFont="1" applyFill="1" applyBorder="1" applyAlignment="1" applyProtection="1">
      <alignment horizontal="center" vertical="top"/>
    </xf>
    <xf numFmtId="3" fontId="59" fillId="0" borderId="26" xfId="51" applyNumberFormat="1" applyFont="1" applyFill="1" applyBorder="1" applyAlignment="1" applyProtection="1">
      <alignment horizontal="right" vertical="top"/>
    </xf>
    <xf numFmtId="4" fontId="60" fillId="0" borderId="0" xfId="51" applyNumberFormat="1" applyFont="1" applyFill="1" applyBorder="1" applyAlignment="1" applyProtection="1">
      <alignment horizontal="right" vertical="top"/>
    </xf>
    <xf numFmtId="2" fontId="60" fillId="0" borderId="0" xfId="51" applyNumberFormat="1" applyFont="1" applyFill="1" applyBorder="1" applyAlignment="1" applyProtection="1">
      <alignment horizontal="center" vertical="top"/>
    </xf>
    <xf numFmtId="3" fontId="60" fillId="0" borderId="26" xfId="51" applyNumberFormat="1" applyFont="1" applyFill="1" applyBorder="1" applyAlignment="1" applyProtection="1">
      <alignment horizontal="right" vertical="top"/>
    </xf>
    <xf numFmtId="0" fontId="59" fillId="0" borderId="9" xfId="51" applyNumberFormat="1" applyFont="1" applyFill="1" applyBorder="1" applyAlignment="1" applyProtection="1">
      <alignment horizontal="center" vertical="top" wrapText="1"/>
    </xf>
    <xf numFmtId="4" fontId="59" fillId="0" borderId="0" xfId="51" applyNumberFormat="1" applyFont="1" applyFill="1" applyBorder="1" applyAlignment="1" applyProtection="1">
      <alignment vertical="top"/>
    </xf>
    <xf numFmtId="2" fontId="59" fillId="0" borderId="0" xfId="51" applyNumberFormat="1" applyFont="1" applyFill="1" applyBorder="1" applyAlignment="1" applyProtection="1">
      <alignment vertical="top"/>
    </xf>
    <xf numFmtId="3" fontId="59" fillId="0" borderId="0" xfId="51" applyNumberFormat="1" applyFont="1" applyFill="1" applyBorder="1" applyAlignment="1" applyProtection="1">
      <alignment vertical="top"/>
    </xf>
    <xf numFmtId="0" fontId="60" fillId="0" borderId="7" xfId="51" applyNumberFormat="1" applyFont="1" applyFill="1" applyBorder="1" applyAlignment="1" applyProtection="1">
      <alignment horizontal="center" vertical="top"/>
    </xf>
    <xf numFmtId="0" fontId="59" fillId="0" borderId="0" xfId="51" applyNumberFormat="1" applyFont="1" applyFill="1" applyBorder="1" applyAlignment="1" applyProtection="1">
      <alignment horizontal="center" vertical="top"/>
    </xf>
    <xf numFmtId="4" fontId="60" fillId="0" borderId="26" xfId="51" applyNumberFormat="1" applyFont="1" applyFill="1" applyBorder="1" applyAlignment="1" applyProtection="1">
      <alignment horizontal="right" vertical="top"/>
    </xf>
    <xf numFmtId="3" fontId="60" fillId="0" borderId="0" xfId="51" applyNumberFormat="1" applyFont="1" applyFill="1" applyBorder="1" applyAlignment="1" applyProtection="1">
      <alignment horizontal="right" vertical="top"/>
    </xf>
    <xf numFmtId="0" fontId="59" fillId="0" borderId="7" xfId="51" applyNumberFormat="1" applyFont="1" applyFill="1" applyBorder="1" applyAlignment="1" applyProtection="1"/>
    <xf numFmtId="0" fontId="59" fillId="0" borderId="0" xfId="51" applyNumberFormat="1" applyFont="1" applyFill="1" applyBorder="1" applyAlignment="1" applyProtection="1"/>
    <xf numFmtId="0" fontId="59" fillId="0" borderId="0" xfId="51" applyNumberFormat="1" applyFont="1" applyFill="1" applyBorder="1" applyAlignment="1" applyProtection="1">
      <alignment wrapText="1"/>
    </xf>
    <xf numFmtId="0" fontId="59" fillId="0" borderId="0" xfId="51" applyNumberFormat="1" applyFont="1" applyFill="1" applyBorder="1" applyAlignment="1" applyProtection="1">
      <alignment horizontal="right"/>
    </xf>
    <xf numFmtId="0" fontId="60" fillId="0" borderId="0" xfId="51" applyNumberFormat="1" applyFont="1" applyFill="1" applyBorder="1" applyAlignment="1" applyProtection="1">
      <alignment horizontal="center" vertical="top"/>
    </xf>
    <xf numFmtId="0" fontId="60" fillId="0" borderId="0" xfId="51" applyNumberFormat="1" applyFont="1" applyFill="1" applyBorder="1" applyAlignment="1" applyProtection="1">
      <alignment vertical="top"/>
    </xf>
    <xf numFmtId="0" fontId="59" fillId="0" borderId="0" xfId="51" applyNumberFormat="1" applyFont="1" applyFill="1" applyBorder="1" applyAlignment="1" applyProtection="1">
      <alignment horizontal="left" vertical="top"/>
    </xf>
    <xf numFmtId="0" fontId="59" fillId="0" borderId="0" xfId="51" applyNumberFormat="1" applyFont="1" applyFill="1" applyBorder="1" applyAlignment="1" applyProtection="1">
      <alignment vertical="top" wrapText="1"/>
    </xf>
    <xf numFmtId="0" fontId="59" fillId="0" borderId="0" xfId="51" applyNumberFormat="1" applyFont="1" applyFill="1" applyBorder="1" applyAlignment="1" applyProtection="1">
      <alignment horizontal="left" vertical="top" wrapText="1"/>
    </xf>
    <xf numFmtId="0" fontId="59" fillId="0" borderId="1" xfId="51" applyNumberFormat="1" applyFont="1" applyFill="1" applyBorder="1" applyAlignment="1" applyProtection="1"/>
    <xf numFmtId="0" fontId="59" fillId="0" borderId="1" xfId="51" applyNumberFormat="1" applyFont="1" applyFill="1" applyBorder="1" applyAlignment="1" applyProtection="1">
      <alignment horizontal="right"/>
    </xf>
    <xf numFmtId="0" fontId="59" fillId="0" borderId="0" xfId="51" applyNumberFormat="1" applyFont="1" applyFill="1" applyBorder="1" applyAlignment="1" applyProtection="1">
      <alignment vertical="top"/>
    </xf>
    <xf numFmtId="0" fontId="60" fillId="0" borderId="0" xfId="51" applyNumberFormat="1" applyFont="1" applyFill="1" applyBorder="1" applyAlignment="1" applyProtection="1">
      <alignment horizontal="center"/>
    </xf>
    <xf numFmtId="0" fontId="59" fillId="0" borderId="0" xfId="51" applyNumberFormat="1" applyFont="1" applyFill="1" applyBorder="1" applyAlignment="1" applyProtection="1">
      <alignment horizontal="left"/>
    </xf>
    <xf numFmtId="0" fontId="59" fillId="0" borderId="1" xfId="51" applyNumberFormat="1" applyFont="1" applyFill="1" applyBorder="1" applyAlignment="1" applyProtection="1">
      <alignment vertical="top"/>
    </xf>
    <xf numFmtId="0" fontId="61" fillId="0" borderId="0" xfId="51" applyNumberFormat="1" applyFont="1" applyFill="1" applyBorder="1" applyAlignment="1" applyProtection="1">
      <alignment horizontal="center" vertical="top"/>
    </xf>
    <xf numFmtId="0" fontId="62" fillId="0" borderId="0" xfId="51" applyNumberFormat="1" applyFont="1" applyFill="1" applyBorder="1" applyAlignment="1" applyProtection="1">
      <alignment horizontal="center"/>
    </xf>
    <xf numFmtId="0" fontId="59" fillId="0" borderId="1" xfId="51" applyNumberFormat="1" applyFont="1" applyFill="1" applyBorder="1" applyAlignment="1" applyProtection="1">
      <alignment horizontal="center"/>
    </xf>
    <xf numFmtId="0" fontId="61" fillId="0" borderId="0" xfId="51" applyNumberFormat="1" applyFont="1" applyFill="1" applyBorder="1" applyAlignment="1" applyProtection="1"/>
    <xf numFmtId="3" fontId="59" fillId="0" borderId="0" xfId="51" applyNumberFormat="1" applyFont="1" applyFill="1" applyBorder="1" applyAlignment="1" applyProtection="1">
      <alignment horizontal="right" vertical="top"/>
    </xf>
    <xf numFmtId="0" fontId="61" fillId="0" borderId="0" xfId="51" applyNumberFormat="1" applyFont="1" applyFill="1" applyBorder="1" applyAlignment="1" applyProtection="1">
      <alignment horizontal="center"/>
    </xf>
    <xf numFmtId="0" fontId="60" fillId="0" borderId="0" xfId="51" applyNumberFormat="1" applyFont="1" applyFill="1" applyBorder="1" applyAlignment="1" applyProtection="1">
      <alignment horizontal="left"/>
    </xf>
    <xf numFmtId="0" fontId="59" fillId="0" borderId="0" xfId="51" applyNumberFormat="1" applyFont="1" applyFill="1" applyBorder="1" applyAlignment="1" applyProtection="1">
      <alignment horizontal="center"/>
    </xf>
    <xf numFmtId="2" fontId="59" fillId="0" borderId="1" xfId="51" applyNumberFormat="1" applyFont="1" applyFill="1" applyBorder="1" applyAlignment="1" applyProtection="1"/>
    <xf numFmtId="49" fontId="59" fillId="0" borderId="1" xfId="51" applyNumberFormat="1" applyFont="1" applyFill="1" applyBorder="1" applyAlignment="1" applyProtection="1">
      <alignment horizontal="right"/>
    </xf>
    <xf numFmtId="0" fontId="59" fillId="0" borderId="0" xfId="51" applyNumberFormat="1" applyFont="1" applyFill="1" applyBorder="1" applyAlignment="1" applyProtection="1">
      <alignment vertical="center" wrapText="1"/>
    </xf>
    <xf numFmtId="2" fontId="59" fillId="0" borderId="0" xfId="51" applyNumberFormat="1" applyFont="1" applyFill="1" applyBorder="1" applyAlignment="1" applyProtection="1"/>
    <xf numFmtId="49" fontId="59" fillId="0" borderId="0" xfId="51" applyNumberFormat="1" applyFont="1" applyFill="1" applyBorder="1" applyAlignment="1" applyProtection="1">
      <alignment horizontal="right"/>
    </xf>
    <xf numFmtId="49" fontId="59" fillId="0" borderId="20" xfId="51" applyNumberFormat="1" applyFont="1" applyFill="1" applyBorder="1" applyAlignment="1" applyProtection="1">
      <alignment horizontal="right"/>
    </xf>
    <xf numFmtId="2" fontId="59" fillId="0" borderId="20" xfId="51" applyNumberFormat="1" applyFont="1" applyFill="1" applyBorder="1" applyAlignment="1" applyProtection="1">
      <alignment horizontal="right"/>
    </xf>
    <xf numFmtId="0" fontId="59" fillId="0" borderId="0" xfId="51" applyNumberFormat="1" applyFont="1" applyFill="1" applyBorder="1" applyAlignment="1" applyProtection="1">
      <alignment vertical="center"/>
    </xf>
    <xf numFmtId="0" fontId="59" fillId="0" borderId="21" xfId="51" applyNumberFormat="1" applyFont="1" applyFill="1" applyBorder="1" applyAlignment="1" applyProtection="1">
      <alignment horizontal="center" vertical="center" wrapText="1"/>
    </xf>
    <xf numFmtId="0" fontId="59" fillId="0" borderId="21" xfId="51" applyNumberFormat="1" applyFont="1" applyFill="1" applyBorder="1" applyAlignment="1" applyProtection="1">
      <alignment horizontal="center" vertical="center"/>
    </xf>
    <xf numFmtId="0" fontId="60" fillId="0" borderId="8" xfId="51" applyNumberFormat="1" applyFont="1" applyFill="1" applyBorder="1" applyAlignment="1" applyProtection="1">
      <alignment horizontal="center" vertical="top" wrapText="1"/>
    </xf>
    <xf numFmtId="0" fontId="60" fillId="0" borderId="7" xfId="51" applyNumberFormat="1" applyFont="1" applyFill="1" applyBorder="1" applyAlignment="1" applyProtection="1">
      <alignment horizontal="left" vertical="top" wrapText="1"/>
    </xf>
    <xf numFmtId="0" fontId="60" fillId="0" borderId="7" xfId="51" applyNumberFormat="1" applyFont="1" applyFill="1" applyBorder="1" applyAlignment="1" applyProtection="1">
      <alignment horizontal="center" vertical="top" wrapText="1"/>
    </xf>
    <xf numFmtId="4" fontId="60" fillId="0" borderId="7" xfId="51" applyNumberFormat="1" applyFont="1" applyFill="1" applyBorder="1" applyAlignment="1" applyProtection="1">
      <alignment horizontal="right" vertical="top" wrapText="1"/>
    </xf>
    <xf numFmtId="3" fontId="60" fillId="0" borderId="25" xfId="51" applyNumberFormat="1" applyFont="1" applyFill="1" applyBorder="1" applyAlignment="1" applyProtection="1">
      <alignment horizontal="right" vertical="top" wrapText="1"/>
    </xf>
    <xf numFmtId="0" fontId="59" fillId="0" borderId="9" xfId="51" applyNumberFormat="1" applyFont="1" applyFill="1" applyBorder="1" applyAlignment="1" applyProtection="1">
      <alignment vertical="center" wrapText="1"/>
    </xf>
    <xf numFmtId="0" fontId="59" fillId="0" borderId="0" xfId="51" applyNumberFormat="1" applyFont="1" applyFill="1" applyBorder="1" applyAlignment="1" applyProtection="1">
      <alignment horizontal="right" vertical="top" wrapText="1"/>
    </xf>
    <xf numFmtId="0" fontId="59" fillId="0" borderId="9" xfId="51" applyNumberFormat="1" applyFont="1" applyFill="1" applyBorder="1" applyAlignment="1" applyProtection="1">
      <alignment horizontal="center" vertical="center" wrapText="1"/>
    </xf>
    <xf numFmtId="0" fontId="59" fillId="0" borderId="0" xfId="51" applyNumberFormat="1" applyFont="1" applyFill="1" applyBorder="1" applyAlignment="1" applyProtection="1">
      <alignment horizontal="center" vertical="top" wrapText="1"/>
    </xf>
    <xf numFmtId="4" fontId="59" fillId="0" borderId="0" xfId="51" applyNumberFormat="1" applyFont="1" applyFill="1" applyBorder="1" applyAlignment="1" applyProtection="1">
      <alignment horizontal="right" vertical="top" wrapText="1"/>
    </xf>
    <xf numFmtId="3" fontId="59" fillId="0" borderId="26" xfId="51" applyNumberFormat="1" applyFont="1" applyFill="1" applyBorder="1" applyAlignment="1" applyProtection="1">
      <alignment horizontal="right" vertical="top" wrapText="1"/>
    </xf>
    <xf numFmtId="0" fontId="59" fillId="0" borderId="7" xfId="51" applyNumberFormat="1" applyFont="1" applyFill="1" applyBorder="1" applyAlignment="1" applyProtection="1">
      <alignment horizontal="center" vertical="top" wrapText="1"/>
    </xf>
    <xf numFmtId="4" fontId="59" fillId="0" borderId="7" xfId="51" applyNumberFormat="1" applyFont="1" applyFill="1" applyBorder="1" applyAlignment="1" applyProtection="1">
      <alignment horizontal="right" vertical="top" wrapText="1"/>
    </xf>
    <xf numFmtId="3" fontId="59" fillId="0" borderId="25" xfId="51" applyNumberFormat="1" applyFont="1" applyFill="1" applyBorder="1" applyAlignment="1" applyProtection="1">
      <alignment horizontal="right" vertical="top" wrapText="1"/>
    </xf>
    <xf numFmtId="0" fontId="60" fillId="0" borderId="9" xfId="51" applyNumberFormat="1" applyFont="1" applyFill="1" applyBorder="1" applyAlignment="1" applyProtection="1">
      <alignment horizontal="center" vertical="top" wrapText="1"/>
    </xf>
    <xf numFmtId="0" fontId="60" fillId="0" borderId="0" xfId="51" applyNumberFormat="1" applyFont="1" applyFill="1" applyBorder="1" applyAlignment="1" applyProtection="1">
      <alignment horizontal="left" vertical="top" wrapText="1"/>
    </xf>
    <xf numFmtId="0" fontId="60" fillId="0" borderId="0" xfId="51" applyNumberFormat="1" applyFont="1" applyFill="1" applyBorder="1" applyAlignment="1" applyProtection="1">
      <alignment horizontal="center" vertical="top" wrapText="1"/>
    </xf>
    <xf numFmtId="4" fontId="60" fillId="0" borderId="0" xfId="51" applyNumberFormat="1" applyFont="1" applyFill="1" applyBorder="1" applyAlignment="1" applyProtection="1">
      <alignment horizontal="right" vertical="top" wrapText="1"/>
    </xf>
    <xf numFmtId="2" fontId="60" fillId="0" borderId="0" xfId="51" applyNumberFormat="1" applyFont="1" applyFill="1" applyBorder="1" applyAlignment="1" applyProtection="1">
      <alignment horizontal="center" vertical="top" wrapText="1"/>
    </xf>
    <xf numFmtId="3" fontId="60" fillId="0" borderId="26" xfId="51" applyNumberFormat="1" applyFont="1" applyFill="1" applyBorder="1" applyAlignment="1" applyProtection="1">
      <alignment horizontal="right" vertical="top" wrapText="1"/>
    </xf>
    <xf numFmtId="0" fontId="60" fillId="0" borderId="0" xfId="51" applyNumberFormat="1" applyFont="1" applyFill="1" applyBorder="1" applyAlignment="1" applyProtection="1">
      <alignment horizontal="right" vertical="top" wrapText="1"/>
    </xf>
    <xf numFmtId="0" fontId="59" fillId="0" borderId="8" xfId="51" applyNumberFormat="1" applyFont="1" applyFill="1" applyBorder="1" applyAlignment="1" applyProtection="1"/>
    <xf numFmtId="0" fontId="60" fillId="0" borderId="7" xfId="51" applyNumberFormat="1" applyFont="1" applyFill="1" applyBorder="1" applyAlignment="1" applyProtection="1">
      <alignment horizontal="right" vertical="top" wrapText="1"/>
    </xf>
    <xf numFmtId="4" fontId="60" fillId="0" borderId="7" xfId="51" applyNumberFormat="1" applyFont="1" applyFill="1" applyBorder="1" applyAlignment="1" applyProtection="1">
      <alignment horizontal="right" vertical="top"/>
    </xf>
    <xf numFmtId="2" fontId="60" fillId="0" borderId="7" xfId="51" applyNumberFormat="1" applyFont="1" applyFill="1" applyBorder="1" applyAlignment="1" applyProtection="1">
      <alignment horizontal="center" vertical="top"/>
    </xf>
    <xf numFmtId="3" fontId="60" fillId="0" borderId="25" xfId="51" applyNumberFormat="1" applyFont="1" applyFill="1" applyBorder="1" applyAlignment="1" applyProtection="1">
      <alignment horizontal="right" vertical="top"/>
    </xf>
    <xf numFmtId="0" fontId="59" fillId="0" borderId="9" xfId="51" applyNumberFormat="1" applyFont="1" applyFill="1" applyBorder="1" applyAlignment="1" applyProtection="1"/>
    <xf numFmtId="4" fontId="59" fillId="0" borderId="0" xfId="51" applyNumberFormat="1" applyFont="1" applyFill="1" applyBorder="1" applyAlignment="1" applyProtection="1">
      <alignment horizontal="right" vertical="top"/>
    </xf>
    <xf numFmtId="2" fontId="59" fillId="0" borderId="0" xfId="51" applyNumberFormat="1" applyFont="1" applyFill="1" applyBorder="1" applyAlignment="1" applyProtection="1">
      <alignment horizontal="center" vertical="top"/>
    </xf>
    <xf numFmtId="3" fontId="59" fillId="0" borderId="26" xfId="51" applyNumberFormat="1" applyFont="1" applyFill="1" applyBorder="1" applyAlignment="1" applyProtection="1">
      <alignment horizontal="right" vertical="top"/>
    </xf>
    <xf numFmtId="4" fontId="60" fillId="0" borderId="0" xfId="51" applyNumberFormat="1" applyFont="1" applyFill="1" applyBorder="1" applyAlignment="1" applyProtection="1">
      <alignment horizontal="right" vertical="top"/>
    </xf>
    <xf numFmtId="2" fontId="60" fillId="0" borderId="0" xfId="51" applyNumberFormat="1" applyFont="1" applyFill="1" applyBorder="1" applyAlignment="1" applyProtection="1">
      <alignment horizontal="center" vertical="top"/>
    </xf>
    <xf numFmtId="3" fontId="60" fillId="0" borderId="26" xfId="51" applyNumberFormat="1" applyFont="1" applyFill="1" applyBorder="1" applyAlignment="1" applyProtection="1">
      <alignment horizontal="right" vertical="top"/>
    </xf>
    <xf numFmtId="0" fontId="59" fillId="0" borderId="9" xfId="51" applyNumberFormat="1" applyFont="1" applyFill="1" applyBorder="1" applyAlignment="1" applyProtection="1">
      <alignment horizontal="center" vertical="top" wrapText="1"/>
    </xf>
    <xf numFmtId="4" fontId="59" fillId="0" borderId="0" xfId="51" applyNumberFormat="1" applyFont="1" applyFill="1" applyBorder="1" applyAlignment="1" applyProtection="1">
      <alignment vertical="top"/>
    </xf>
    <xf numFmtId="2" fontId="59" fillId="0" borderId="0" xfId="51" applyNumberFormat="1" applyFont="1" applyFill="1" applyBorder="1" applyAlignment="1" applyProtection="1">
      <alignment vertical="top"/>
    </xf>
    <xf numFmtId="3" fontId="59" fillId="0" borderId="0" xfId="51" applyNumberFormat="1" applyFont="1" applyFill="1" applyBorder="1" applyAlignment="1" applyProtection="1">
      <alignment vertical="top"/>
    </xf>
    <xf numFmtId="0" fontId="60" fillId="0" borderId="7" xfId="51" applyNumberFormat="1" applyFont="1" applyFill="1" applyBorder="1" applyAlignment="1" applyProtection="1">
      <alignment horizontal="center" vertical="top"/>
    </xf>
    <xf numFmtId="0" fontId="59" fillId="0" borderId="0" xfId="51" applyNumberFormat="1" applyFont="1" applyFill="1" applyBorder="1" applyAlignment="1" applyProtection="1">
      <alignment horizontal="center" vertical="top"/>
    </xf>
    <xf numFmtId="4" fontId="60" fillId="0" borderId="26" xfId="51" applyNumberFormat="1" applyFont="1" applyFill="1" applyBorder="1" applyAlignment="1" applyProtection="1">
      <alignment horizontal="right" vertical="top"/>
    </xf>
    <xf numFmtId="3" fontId="60" fillId="0" borderId="0" xfId="51" applyNumberFormat="1" applyFont="1" applyFill="1" applyBorder="1" applyAlignment="1" applyProtection="1">
      <alignment horizontal="right" vertical="top"/>
    </xf>
    <xf numFmtId="0" fontId="59" fillId="0" borderId="7" xfId="51" applyNumberFormat="1" applyFont="1" applyFill="1" applyBorder="1" applyAlignment="1" applyProtection="1"/>
    <xf numFmtId="0" fontId="59" fillId="0" borderId="0" xfId="44" applyNumberFormat="1" applyFont="1" applyFill="1" applyBorder="1" applyAlignment="1" applyProtection="1">
      <alignment horizontal="right"/>
    </xf>
    <xf numFmtId="0" fontId="60" fillId="0" borderId="0" xfId="44" applyNumberFormat="1" applyFont="1" applyFill="1" applyBorder="1" applyAlignment="1" applyProtection="1">
      <alignment vertical="top"/>
    </xf>
    <xf numFmtId="0" fontId="59" fillId="0" borderId="0" xfId="44" applyNumberFormat="1" applyFont="1" applyFill="1" applyBorder="1" applyAlignment="1" applyProtection="1">
      <alignment wrapText="1"/>
    </xf>
    <xf numFmtId="0" fontId="59" fillId="0" borderId="1" xfId="44" applyNumberFormat="1" applyFont="1" applyFill="1" applyBorder="1" applyAlignment="1" applyProtection="1"/>
    <xf numFmtId="0" fontId="59" fillId="0" borderId="1" xfId="44" applyNumberFormat="1" applyFont="1" applyFill="1" applyBorder="1" applyAlignment="1" applyProtection="1">
      <alignment horizontal="right"/>
    </xf>
    <xf numFmtId="0" fontId="59" fillId="0" borderId="0" xfId="44" applyNumberFormat="1" applyFont="1" applyFill="1" applyBorder="1" applyAlignment="1" applyProtection="1">
      <alignment vertical="top"/>
    </xf>
    <xf numFmtId="0" fontId="60" fillId="0" borderId="0" xfId="44" applyNumberFormat="1" applyFont="1" applyFill="1" applyBorder="1" applyAlignment="1" applyProtection="1">
      <alignment horizontal="center"/>
    </xf>
    <xf numFmtId="0" fontId="59" fillId="0" borderId="0" xfId="44" applyNumberFormat="1" applyFont="1" applyFill="1" applyBorder="1" applyAlignment="1" applyProtection="1">
      <alignment horizontal="left" vertical="top"/>
    </xf>
    <xf numFmtId="0" fontId="59" fillId="0" borderId="0" xfId="44" applyNumberFormat="1" applyFont="1" applyFill="1" applyBorder="1" applyAlignment="1" applyProtection="1">
      <alignment horizontal="left"/>
    </xf>
    <xf numFmtId="0" fontId="59" fillId="0" borderId="1" xfId="44" applyNumberFormat="1" applyFont="1" applyFill="1" applyBorder="1" applyAlignment="1" applyProtection="1">
      <alignment vertical="top"/>
    </xf>
    <xf numFmtId="0" fontId="61" fillId="0" borderId="0" xfId="44" applyNumberFormat="1" applyFont="1" applyFill="1" applyBorder="1" applyAlignment="1" applyProtection="1">
      <alignment horizontal="center" vertical="top"/>
    </xf>
    <xf numFmtId="0" fontId="62" fillId="0" borderId="0" xfId="44" applyNumberFormat="1" applyFont="1" applyFill="1" applyBorder="1" applyAlignment="1" applyProtection="1">
      <alignment horizontal="center"/>
    </xf>
    <xf numFmtId="0" fontId="59" fillId="0" borderId="1" xfId="44" applyNumberFormat="1" applyFont="1" applyFill="1" applyBorder="1" applyAlignment="1" applyProtection="1">
      <alignment horizontal="center"/>
    </xf>
    <xf numFmtId="0" fontId="61" fillId="0" borderId="0" xfId="44" applyNumberFormat="1" applyFont="1" applyFill="1" applyBorder="1" applyAlignment="1" applyProtection="1"/>
    <xf numFmtId="3" fontId="59" fillId="0" borderId="0" xfId="44" applyNumberFormat="1" applyFont="1" applyFill="1" applyBorder="1" applyAlignment="1" applyProtection="1">
      <alignment horizontal="right" vertical="top"/>
    </xf>
    <xf numFmtId="0" fontId="61" fillId="0" borderId="0" xfId="44" applyNumberFormat="1" applyFont="1" applyFill="1" applyBorder="1" applyAlignment="1" applyProtection="1">
      <alignment horizontal="center"/>
    </xf>
    <xf numFmtId="0" fontId="60" fillId="0" borderId="0" xfId="44" applyNumberFormat="1" applyFont="1" applyFill="1" applyBorder="1" applyAlignment="1" applyProtection="1">
      <alignment horizontal="left"/>
    </xf>
    <xf numFmtId="0" fontId="59" fillId="0" borderId="0" xfId="44" applyNumberFormat="1" applyFont="1" applyFill="1" applyBorder="1" applyAlignment="1" applyProtection="1">
      <alignment horizontal="center"/>
    </xf>
    <xf numFmtId="2" fontId="59" fillId="0" borderId="1" xfId="44" applyNumberFormat="1" applyFont="1" applyFill="1" applyBorder="1" applyAlignment="1" applyProtection="1"/>
    <xf numFmtId="49" fontId="59" fillId="0" borderId="1" xfId="44" applyNumberFormat="1" applyFont="1" applyFill="1" applyBorder="1" applyAlignment="1" applyProtection="1">
      <alignment horizontal="right"/>
    </xf>
    <xf numFmtId="0" fontId="59" fillId="0" borderId="0" xfId="44" applyNumberFormat="1" applyFont="1" applyFill="1" applyBorder="1" applyAlignment="1" applyProtection="1">
      <alignment vertical="center" wrapText="1"/>
    </xf>
    <xf numFmtId="2" fontId="59" fillId="0" borderId="0" xfId="44" applyNumberFormat="1" applyFont="1" applyFill="1" applyBorder="1" applyAlignment="1" applyProtection="1"/>
    <xf numFmtId="49" fontId="59" fillId="0" borderId="0" xfId="44" applyNumberFormat="1" applyFont="1" applyFill="1" applyBorder="1" applyAlignment="1" applyProtection="1">
      <alignment horizontal="right"/>
    </xf>
    <xf numFmtId="49" fontId="59" fillId="0" borderId="20" xfId="44" applyNumberFormat="1" applyFont="1" applyFill="1" applyBorder="1" applyAlignment="1" applyProtection="1">
      <alignment horizontal="right"/>
    </xf>
    <xf numFmtId="2" fontId="59" fillId="0" borderId="20" xfId="44" applyNumberFormat="1" applyFont="1" applyFill="1" applyBorder="1" applyAlignment="1" applyProtection="1">
      <alignment horizontal="right"/>
    </xf>
    <xf numFmtId="0" fontId="59" fillId="0" borderId="0" xfId="44" applyNumberFormat="1" applyFont="1" applyFill="1" applyBorder="1" applyAlignment="1" applyProtection="1">
      <alignment vertical="center"/>
    </xf>
    <xf numFmtId="0" fontId="59" fillId="0" borderId="21" xfId="44" applyNumberFormat="1" applyFont="1" applyFill="1" applyBorder="1" applyAlignment="1" applyProtection="1">
      <alignment horizontal="center" vertical="center" wrapText="1"/>
    </xf>
    <xf numFmtId="0" fontId="59" fillId="0" borderId="21" xfId="44" applyNumberFormat="1" applyFont="1" applyFill="1" applyBorder="1" applyAlignment="1" applyProtection="1">
      <alignment horizontal="center" vertical="center"/>
    </xf>
    <xf numFmtId="0" fontId="60" fillId="0" borderId="8" xfId="44" applyNumberFormat="1" applyFont="1" applyFill="1" applyBorder="1" applyAlignment="1" applyProtection="1">
      <alignment horizontal="center" vertical="top" wrapText="1"/>
    </xf>
    <xf numFmtId="0" fontId="60" fillId="0" borderId="7" xfId="44" applyNumberFormat="1" applyFont="1" applyFill="1" applyBorder="1" applyAlignment="1" applyProtection="1">
      <alignment horizontal="left" vertical="top" wrapText="1"/>
    </xf>
    <xf numFmtId="0" fontId="60" fillId="0" borderId="7" xfId="44" applyNumberFormat="1" applyFont="1" applyFill="1" applyBorder="1" applyAlignment="1" applyProtection="1">
      <alignment horizontal="center" vertical="top" wrapText="1"/>
    </xf>
    <xf numFmtId="4" fontId="60" fillId="0" borderId="7" xfId="44" applyNumberFormat="1" applyFont="1" applyFill="1" applyBorder="1" applyAlignment="1" applyProtection="1">
      <alignment horizontal="right" vertical="top" wrapText="1"/>
    </xf>
    <xf numFmtId="3" fontId="60" fillId="0" borderId="25" xfId="44" applyNumberFormat="1" applyFont="1" applyFill="1" applyBorder="1" applyAlignment="1" applyProtection="1">
      <alignment horizontal="right" vertical="top" wrapText="1"/>
    </xf>
    <xf numFmtId="0" fontId="59" fillId="0" borderId="9" xfId="44" applyNumberFormat="1" applyFont="1" applyFill="1" applyBorder="1" applyAlignment="1" applyProtection="1">
      <alignment vertical="center" wrapText="1"/>
    </xf>
    <xf numFmtId="0" fontId="59" fillId="0" borderId="0" xfId="44" applyNumberFormat="1" applyFont="1" applyFill="1" applyBorder="1" applyAlignment="1" applyProtection="1">
      <alignment horizontal="right" vertical="top" wrapText="1"/>
    </xf>
    <xf numFmtId="0" fontId="59" fillId="0" borderId="9" xfId="44" applyNumberFormat="1" applyFont="1" applyFill="1" applyBorder="1" applyAlignment="1" applyProtection="1">
      <alignment horizontal="center" vertical="center" wrapText="1"/>
    </xf>
    <xf numFmtId="0" fontId="59" fillId="0" borderId="0" xfId="44" applyNumberFormat="1" applyFont="1" applyFill="1" applyBorder="1" applyAlignment="1" applyProtection="1">
      <alignment horizontal="center" vertical="top" wrapText="1"/>
    </xf>
    <xf numFmtId="4" fontId="59" fillId="0" borderId="0" xfId="44" applyNumberFormat="1" applyFont="1" applyFill="1" applyBorder="1" applyAlignment="1" applyProtection="1">
      <alignment horizontal="right" vertical="top" wrapText="1"/>
    </xf>
    <xf numFmtId="3" fontId="59" fillId="0" borderId="26" xfId="44" applyNumberFormat="1" applyFont="1" applyFill="1" applyBorder="1" applyAlignment="1" applyProtection="1">
      <alignment horizontal="right" vertical="top" wrapText="1"/>
    </xf>
    <xf numFmtId="0" fontId="59" fillId="0" borderId="7" xfId="44" applyNumberFormat="1" applyFont="1" applyFill="1" applyBorder="1" applyAlignment="1" applyProtection="1">
      <alignment horizontal="center" vertical="top" wrapText="1"/>
    </xf>
    <xf numFmtId="4" fontId="59" fillId="0" borderId="7" xfId="44" applyNumberFormat="1" applyFont="1" applyFill="1" applyBorder="1" applyAlignment="1" applyProtection="1">
      <alignment horizontal="right" vertical="top" wrapText="1"/>
    </xf>
    <xf numFmtId="3" fontId="59" fillId="0" borderId="25" xfId="44" applyNumberFormat="1" applyFont="1" applyFill="1" applyBorder="1" applyAlignment="1" applyProtection="1">
      <alignment horizontal="right" vertical="top" wrapText="1"/>
    </xf>
    <xf numFmtId="0" fontId="60" fillId="0" borderId="9" xfId="44" applyNumberFormat="1" applyFont="1" applyFill="1" applyBorder="1" applyAlignment="1" applyProtection="1">
      <alignment horizontal="center" vertical="top" wrapText="1"/>
    </xf>
    <xf numFmtId="0" fontId="60" fillId="0" borderId="0" xfId="44" applyNumberFormat="1" applyFont="1" applyFill="1" applyBorder="1" applyAlignment="1" applyProtection="1">
      <alignment horizontal="left" vertical="top" wrapText="1"/>
    </xf>
    <xf numFmtId="0" fontId="59" fillId="0" borderId="0" xfId="44" applyNumberFormat="1" applyFont="1" applyFill="1" applyBorder="1" applyAlignment="1" applyProtection="1">
      <alignment vertical="top" wrapText="1"/>
    </xf>
    <xf numFmtId="0" fontId="60" fillId="0" borderId="0" xfId="44" applyNumberFormat="1" applyFont="1" applyFill="1" applyBorder="1" applyAlignment="1" applyProtection="1">
      <alignment horizontal="center" vertical="top" wrapText="1"/>
    </xf>
    <xf numFmtId="4" fontId="60" fillId="0" borderId="0" xfId="44" applyNumberFormat="1" applyFont="1" applyFill="1" applyBorder="1" applyAlignment="1" applyProtection="1">
      <alignment horizontal="right" vertical="top" wrapText="1"/>
    </xf>
    <xf numFmtId="2" fontId="60" fillId="0" borderId="0" xfId="44" applyNumberFormat="1" applyFont="1" applyFill="1" applyBorder="1" applyAlignment="1" applyProtection="1">
      <alignment horizontal="center" vertical="top" wrapText="1"/>
    </xf>
    <xf numFmtId="3" fontId="60" fillId="0" borderId="26" xfId="44" applyNumberFormat="1" applyFont="1" applyFill="1" applyBorder="1" applyAlignment="1" applyProtection="1">
      <alignment horizontal="right" vertical="top" wrapText="1"/>
    </xf>
    <xf numFmtId="0" fontId="60" fillId="0" borderId="0" xfId="44" applyNumberFormat="1" applyFont="1" applyFill="1" applyBorder="1" applyAlignment="1" applyProtection="1">
      <alignment horizontal="right" vertical="top" wrapText="1"/>
    </xf>
    <xf numFmtId="0" fontId="59" fillId="0" borderId="8" xfId="44" applyNumberFormat="1" applyFont="1" applyFill="1" applyBorder="1" applyAlignment="1" applyProtection="1"/>
    <xf numFmtId="0" fontId="60" fillId="0" borderId="7" xfId="44" applyNumberFormat="1" applyFont="1" applyFill="1" applyBorder="1" applyAlignment="1" applyProtection="1">
      <alignment horizontal="right" vertical="top" wrapText="1"/>
    </xf>
    <xf numFmtId="4" fontId="60" fillId="0" borderId="7" xfId="44" applyNumberFormat="1" applyFont="1" applyFill="1" applyBorder="1" applyAlignment="1" applyProtection="1">
      <alignment horizontal="right" vertical="top"/>
    </xf>
    <xf numFmtId="2" fontId="60" fillId="0" borderId="7" xfId="44" applyNumberFormat="1" applyFont="1" applyFill="1" applyBorder="1" applyAlignment="1" applyProtection="1">
      <alignment horizontal="center" vertical="top"/>
    </xf>
    <xf numFmtId="3" fontId="60" fillId="0" borderId="25" xfId="44" applyNumberFormat="1" applyFont="1" applyFill="1" applyBorder="1" applyAlignment="1" applyProtection="1">
      <alignment horizontal="right" vertical="top"/>
    </xf>
    <xf numFmtId="0" fontId="59" fillId="0" borderId="9" xfId="44" applyNumberFormat="1" applyFont="1" applyFill="1" applyBorder="1" applyAlignment="1" applyProtection="1"/>
    <xf numFmtId="4" fontId="59" fillId="0" borderId="0" xfId="44" applyNumberFormat="1" applyFont="1" applyFill="1" applyBorder="1" applyAlignment="1" applyProtection="1">
      <alignment horizontal="right" vertical="top"/>
    </xf>
    <xf numFmtId="2" fontId="59" fillId="0" borderId="0" xfId="44" applyNumberFormat="1" applyFont="1" applyFill="1" applyBorder="1" applyAlignment="1" applyProtection="1">
      <alignment horizontal="center" vertical="top"/>
    </xf>
    <xf numFmtId="3" fontId="59" fillId="0" borderId="26" xfId="44" applyNumberFormat="1" applyFont="1" applyFill="1" applyBorder="1" applyAlignment="1" applyProtection="1">
      <alignment horizontal="right" vertical="top"/>
    </xf>
    <xf numFmtId="4" fontId="60" fillId="0" borderId="0" xfId="44" applyNumberFormat="1" applyFont="1" applyFill="1" applyBorder="1" applyAlignment="1" applyProtection="1">
      <alignment horizontal="right" vertical="top"/>
    </xf>
    <xf numFmtId="2" fontId="60" fillId="0" borderId="0" xfId="44" applyNumberFormat="1" applyFont="1" applyFill="1" applyBorder="1" applyAlignment="1" applyProtection="1">
      <alignment horizontal="center" vertical="top"/>
    </xf>
    <xf numFmtId="3" fontId="60" fillId="0" borderId="26" xfId="44" applyNumberFormat="1" applyFont="1" applyFill="1" applyBorder="1" applyAlignment="1" applyProtection="1">
      <alignment horizontal="right" vertical="top"/>
    </xf>
    <xf numFmtId="0" fontId="59" fillId="0" borderId="9" xfId="44" applyNumberFormat="1" applyFont="1" applyFill="1" applyBorder="1" applyAlignment="1" applyProtection="1">
      <alignment horizontal="center" vertical="top" wrapText="1"/>
    </xf>
    <xf numFmtId="0" fontId="59" fillId="0" borderId="0" xfId="44" applyNumberFormat="1" applyFont="1" applyFill="1" applyBorder="1" applyAlignment="1" applyProtection="1">
      <alignment horizontal="left" vertical="top" wrapText="1"/>
    </xf>
    <xf numFmtId="4" fontId="59" fillId="0" borderId="0" xfId="44" applyNumberFormat="1" applyFont="1" applyFill="1" applyBorder="1" applyAlignment="1" applyProtection="1">
      <alignment vertical="top"/>
    </xf>
    <xf numFmtId="2" fontId="59" fillId="0" borderId="0" xfId="44" applyNumberFormat="1" applyFont="1" applyFill="1" applyBorder="1" applyAlignment="1" applyProtection="1">
      <alignment vertical="top"/>
    </xf>
    <xf numFmtId="3" fontId="59" fillId="0" borderId="0" xfId="44" applyNumberFormat="1" applyFont="1" applyFill="1" applyBorder="1" applyAlignment="1" applyProtection="1">
      <alignment vertical="top"/>
    </xf>
    <xf numFmtId="0" fontId="60" fillId="0" borderId="7" xfId="44" applyNumberFormat="1" applyFont="1" applyFill="1" applyBorder="1" applyAlignment="1" applyProtection="1">
      <alignment horizontal="center" vertical="top"/>
    </xf>
    <xf numFmtId="0" fontId="59" fillId="0" borderId="0" xfId="44" applyNumberFormat="1" applyFont="1" applyFill="1" applyBorder="1" applyAlignment="1" applyProtection="1">
      <alignment horizontal="center" vertical="top"/>
    </xf>
    <xf numFmtId="0" fontId="60" fillId="0" borderId="0" xfId="44" applyNumberFormat="1" applyFont="1" applyFill="1" applyBorder="1" applyAlignment="1" applyProtection="1">
      <alignment horizontal="center" vertical="top"/>
    </xf>
    <xf numFmtId="4" fontId="60" fillId="0" borderId="26" xfId="44" applyNumberFormat="1" applyFont="1" applyFill="1" applyBorder="1" applyAlignment="1" applyProtection="1">
      <alignment horizontal="right" vertical="top"/>
    </xf>
    <xf numFmtId="3" fontId="60" fillId="0" borderId="0" xfId="44" applyNumberFormat="1" applyFont="1" applyFill="1" applyBorder="1" applyAlignment="1" applyProtection="1">
      <alignment horizontal="right" vertical="top"/>
    </xf>
    <xf numFmtId="0" fontId="59" fillId="0" borderId="7" xfId="44" applyNumberFormat="1" applyFont="1" applyFill="1" applyBorder="1" applyAlignment="1" applyProtection="1"/>
    <xf numFmtId="169" fontId="29" fillId="3" borderId="21" xfId="15" applyNumberFormat="1" applyFont="1" applyFill="1" applyBorder="1" applyAlignment="1">
      <alignment horizontal="center" vertical="center"/>
    </xf>
    <xf numFmtId="0" fontId="29" fillId="0" borderId="0" xfId="17" applyFont="1" applyFill="1" applyAlignment="1">
      <alignment horizontal="left" vertical="top" wrapText="1"/>
    </xf>
    <xf numFmtId="0" fontId="29" fillId="0" borderId="0" xfId="15" applyFont="1" applyFill="1" applyBorder="1" applyAlignment="1">
      <alignment horizontal="center" vertical="center" wrapText="1"/>
    </xf>
    <xf numFmtId="0" fontId="29" fillId="0" borderId="0" xfId="17" applyFont="1" applyFill="1" applyAlignment="1">
      <alignment horizontal="left" vertical="top" wrapText="1"/>
    </xf>
    <xf numFmtId="0" fontId="47" fillId="3" borderId="23" xfId="15" applyFont="1" applyFill="1" applyBorder="1" applyAlignment="1">
      <alignment horizontal="left" vertical="center" wrapText="1"/>
    </xf>
    <xf numFmtId="0" fontId="47" fillId="3" borderId="20" xfId="15" applyFont="1" applyFill="1" applyBorder="1" applyAlignment="1">
      <alignment horizontal="left" vertical="center" wrapText="1"/>
    </xf>
    <xf numFmtId="0" fontId="47" fillId="3" borderId="24" xfId="15" applyFont="1" applyFill="1" applyBorder="1" applyAlignment="1">
      <alignment horizontal="left" vertical="center" wrapText="1"/>
    </xf>
    <xf numFmtId="0" fontId="29" fillId="3" borderId="22" xfId="15" applyFont="1" applyFill="1" applyBorder="1" applyAlignment="1">
      <alignment horizontal="center" vertical="center" wrapText="1"/>
    </xf>
    <xf numFmtId="0" fontId="29" fillId="3" borderId="11" xfId="15" applyFont="1" applyFill="1" applyBorder="1" applyAlignment="1">
      <alignment horizontal="center" vertical="center" wrapText="1"/>
    </xf>
    <xf numFmtId="0" fontId="29" fillId="3" borderId="10" xfId="15" applyFont="1" applyFill="1" applyBorder="1" applyAlignment="1">
      <alignment horizontal="center" vertical="center" wrapText="1"/>
    </xf>
    <xf numFmtId="0" fontId="55" fillId="0" borderId="0" xfId="10" applyNumberFormat="1" applyFont="1" applyAlignment="1">
      <alignment horizontal="center" vertical="center"/>
    </xf>
    <xf numFmtId="0" fontId="51" fillId="0" borderId="0" xfId="10" applyNumberFormat="1" applyFont="1" applyAlignment="1">
      <alignment horizontal="center"/>
    </xf>
    <xf numFmtId="0" fontId="52" fillId="0" borderId="0" xfId="10" applyNumberFormat="1" applyFont="1" applyAlignment="1">
      <alignment horizontal="center" vertical="top" wrapText="1"/>
    </xf>
    <xf numFmtId="0" fontId="53" fillId="0" borderId="0" xfId="10" applyNumberFormat="1" applyFont="1" applyAlignment="1">
      <alignment horizontal="center" vertical="center" wrapText="1"/>
    </xf>
    <xf numFmtId="0" fontId="54" fillId="0" borderId="0" xfId="10" applyNumberFormat="1" applyFont="1" applyAlignment="1">
      <alignment horizontal="center" vertical="center" wrapText="1"/>
    </xf>
    <xf numFmtId="0" fontId="51" fillId="0" borderId="19" xfId="10" applyNumberFormat="1" applyFont="1" applyBorder="1" applyAlignment="1">
      <alignment horizontal="left"/>
    </xf>
    <xf numFmtId="0" fontId="51" fillId="0" borderId="17" xfId="10" applyNumberFormat="1" applyFont="1" applyBorder="1" applyAlignment="1">
      <alignment horizontal="center" vertical="center" wrapText="1"/>
    </xf>
    <xf numFmtId="0" fontId="51" fillId="0" borderId="19" xfId="10" applyNumberFormat="1" applyFont="1" applyBorder="1" applyAlignment="1">
      <alignment horizontal="left" vertical="center"/>
    </xf>
    <xf numFmtId="0" fontId="51" fillId="0" borderId="19" xfId="10" applyNumberFormat="1" applyFont="1" applyBorder="1" applyAlignment="1">
      <alignment horizontal="left" wrapText="1"/>
    </xf>
    <xf numFmtId="0" fontId="24" fillId="0" borderId="0" xfId="0" applyFont="1" applyFill="1" applyAlignment="1">
      <alignment horizontal="center" vertical="top" wrapText="1"/>
    </xf>
    <xf numFmtId="0" fontId="23" fillId="0" borderId="0" xfId="0" applyFont="1" applyFill="1" applyAlignment="1">
      <alignment vertical="top"/>
    </xf>
    <xf numFmtId="0" fontId="23" fillId="0" borderId="0" xfId="0" applyFont="1" applyFill="1" applyAlignment="1">
      <alignment horizontal="left" vertical="top" wrapText="1"/>
    </xf>
    <xf numFmtId="0" fontId="19" fillId="0" borderId="0" xfId="0" applyFont="1" applyFill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49" fontId="12" fillId="0" borderId="2" xfId="0" applyNumberFormat="1" applyFont="1" applyFill="1" applyBorder="1" applyAlignment="1">
      <alignment horizontal="right" vertical="top" wrapText="1"/>
    </xf>
    <xf numFmtId="0" fontId="12" fillId="0" borderId="3" xfId="0" applyFont="1" applyFill="1" applyBorder="1" applyAlignment="1">
      <alignment horizontal="left" vertical="top" wrapText="1"/>
    </xf>
    <xf numFmtId="0" fontId="12" fillId="0" borderId="6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49" fontId="12" fillId="0" borderId="3" xfId="0" applyNumberFormat="1" applyFont="1" applyFill="1" applyBorder="1" applyAlignment="1">
      <alignment horizontal="right" vertical="top" wrapText="1"/>
    </xf>
    <xf numFmtId="49" fontId="12" fillId="0" borderId="4" xfId="0" applyNumberFormat="1" applyFont="1" applyFill="1" applyBorder="1" applyAlignment="1">
      <alignment horizontal="righ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12" fillId="0" borderId="2" xfId="0" applyFont="1" applyFill="1" applyBorder="1" applyAlignment="1">
      <alignment vertical="top" wrapText="1"/>
    </xf>
    <xf numFmtId="49" fontId="12" fillId="0" borderId="3" xfId="0" applyNumberFormat="1" applyFont="1" applyFill="1" applyBorder="1" applyAlignment="1">
      <alignment horizontal="right" vertical="center" wrapText="1"/>
    </xf>
    <xf numFmtId="49" fontId="12" fillId="0" borderId="4" xfId="0" applyNumberFormat="1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vertical="top" wrapText="1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0" fontId="21" fillId="0" borderId="0" xfId="2" quotePrefix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 wrapText="1"/>
    </xf>
    <xf numFmtId="0" fontId="26" fillId="0" borderId="0" xfId="5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left" vertical="top"/>
    </xf>
    <xf numFmtId="0" fontId="13" fillId="0" borderId="0" xfId="0" applyFont="1" applyFill="1" applyBorder="1" applyAlignment="1">
      <alignment horizontal="center"/>
    </xf>
    <xf numFmtId="0" fontId="14" fillId="0" borderId="0" xfId="0" applyFont="1" applyFill="1" applyAlignment="1">
      <alignment horizontal="right"/>
    </xf>
    <xf numFmtId="0" fontId="10" fillId="0" borderId="1" xfId="0" applyFont="1" applyFill="1" applyBorder="1" applyAlignment="1">
      <alignment horizontal="center" vertical="top"/>
    </xf>
    <xf numFmtId="0" fontId="10" fillId="0" borderId="1" xfId="0" applyFont="1" applyFill="1" applyBorder="1" applyAlignment="1"/>
    <xf numFmtId="0" fontId="15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 vertical="top"/>
    </xf>
    <xf numFmtId="0" fontId="16" fillId="0" borderId="0" xfId="0" applyFont="1" applyFill="1" applyBorder="1" applyAlignment="1">
      <alignment horizontal="center"/>
    </xf>
    <xf numFmtId="0" fontId="17" fillId="0" borderId="0" xfId="2" quotePrefix="1" applyFont="1" applyFill="1" applyBorder="1" applyAlignment="1">
      <alignment horizontal="left" vertical="top" wrapText="1"/>
    </xf>
    <xf numFmtId="0" fontId="17" fillId="0" borderId="0" xfId="4" quotePrefix="1" applyFont="1" applyFill="1" applyBorder="1" applyAlignment="1">
      <alignment horizontal="left" vertical="top" wrapText="1"/>
    </xf>
    <xf numFmtId="0" fontId="18" fillId="0" borderId="0" xfId="0" applyFont="1" applyFill="1" applyAlignment="1">
      <alignment horizontal="center" vertical="center"/>
    </xf>
    <xf numFmtId="49" fontId="29" fillId="0" borderId="0" xfId="15" applyNumberFormat="1" applyFont="1" applyAlignment="1">
      <alignment horizontal="center" vertical="center"/>
    </xf>
    <xf numFmtId="0" fontId="29" fillId="0" borderId="0" xfId="15" applyFont="1" applyAlignment="1">
      <alignment horizontal="center" vertical="center"/>
    </xf>
    <xf numFmtId="0" fontId="29" fillId="0" borderId="12" xfId="15" applyFont="1" applyBorder="1" applyAlignment="1">
      <alignment horizontal="center" vertical="center" wrapText="1"/>
    </xf>
    <xf numFmtId="0" fontId="29" fillId="0" borderId="2" xfId="15" applyFont="1" applyBorder="1" applyAlignment="1">
      <alignment horizontal="center" vertical="center" wrapText="1"/>
    </xf>
    <xf numFmtId="0" fontId="29" fillId="0" borderId="13" xfId="15" applyFont="1" applyBorder="1" applyAlignment="1">
      <alignment horizontal="center" vertical="center" wrapText="1"/>
    </xf>
    <xf numFmtId="0" fontId="29" fillId="0" borderId="14" xfId="15" applyFont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top" wrapText="1"/>
    </xf>
    <xf numFmtId="0" fontId="23" fillId="2" borderId="0" xfId="0" applyFont="1" applyFill="1" applyAlignment="1">
      <alignment vertical="top"/>
    </xf>
    <xf numFmtId="0" fontId="23" fillId="2" borderId="0" xfId="0" applyFont="1" applyFill="1" applyAlignment="1">
      <alignment horizontal="left" vertical="top" wrapText="1"/>
    </xf>
    <xf numFmtId="0" fontId="19" fillId="2" borderId="0" xfId="0" applyFont="1" applyFill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/>
    </xf>
    <xf numFmtId="0" fontId="14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top"/>
    </xf>
    <xf numFmtId="0" fontId="10" fillId="0" borderId="1" xfId="0" applyFont="1" applyBorder="1" applyAlignment="1"/>
    <xf numFmtId="0" fontId="10" fillId="0" borderId="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49" fontId="10" fillId="0" borderId="11" xfId="0" applyNumberFormat="1" applyFont="1" applyFill="1" applyBorder="1" applyAlignment="1">
      <alignment horizontal="center" vertical="center" wrapText="1"/>
    </xf>
    <xf numFmtId="49" fontId="10" fillId="0" borderId="10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top"/>
    </xf>
    <xf numFmtId="0" fontId="59" fillId="0" borderId="0" xfId="51" applyNumberFormat="1" applyFont="1" applyFill="1" applyBorder="1" applyAlignment="1" applyProtection="1">
      <alignment horizontal="left" vertical="top" wrapText="1"/>
    </xf>
    <xf numFmtId="0" fontId="60" fillId="0" borderId="7" xfId="51" applyNumberFormat="1" applyFont="1" applyFill="1" applyBorder="1" applyAlignment="1" applyProtection="1">
      <alignment horizontal="left" vertical="top" wrapText="1"/>
    </xf>
    <xf numFmtId="0" fontId="59" fillId="0" borderId="7" xfId="51" applyNumberFormat="1" applyFont="1" applyFill="1" applyBorder="1" applyAlignment="1" applyProtection="1">
      <alignment horizontal="left" vertical="top" wrapText="1"/>
    </xf>
    <xf numFmtId="0" fontId="59" fillId="0" borderId="26" xfId="51" applyNumberFormat="1" applyFont="1" applyFill="1" applyBorder="1" applyAlignment="1" applyProtection="1">
      <alignment horizontal="left" vertical="top" wrapText="1"/>
    </xf>
    <xf numFmtId="0" fontId="60" fillId="0" borderId="0" xfId="51" applyNumberFormat="1" applyFont="1" applyFill="1" applyBorder="1" applyAlignment="1" applyProtection="1">
      <alignment horizontal="left" vertical="top" wrapText="1"/>
    </xf>
    <xf numFmtId="0" fontId="63" fillId="0" borderId="23" xfId="51" applyNumberFormat="1" applyFont="1" applyFill="1" applyBorder="1" applyAlignment="1" applyProtection="1">
      <alignment horizontal="left" vertical="center" wrapText="1"/>
    </xf>
    <xf numFmtId="0" fontId="63" fillId="0" borderId="20" xfId="51" applyNumberFormat="1" applyFont="1" applyFill="1" applyBorder="1" applyAlignment="1" applyProtection="1">
      <alignment horizontal="left" vertical="center" wrapText="1"/>
    </xf>
    <xf numFmtId="0" fontId="63" fillId="0" borderId="24" xfId="51" applyNumberFormat="1" applyFont="1" applyFill="1" applyBorder="1" applyAlignment="1" applyProtection="1">
      <alignment horizontal="left" vertical="center" wrapText="1"/>
    </xf>
    <xf numFmtId="0" fontId="60" fillId="0" borderId="0" xfId="51" applyNumberFormat="1" applyFont="1" applyFill="1" applyBorder="1" applyAlignment="1" applyProtection="1">
      <alignment horizontal="center" vertical="top"/>
    </xf>
    <xf numFmtId="0" fontId="59" fillId="0" borderId="0" xfId="51" applyNumberFormat="1" applyFont="1" applyFill="1" applyBorder="1" applyAlignment="1" applyProtection="1">
      <alignment horizontal="left" vertical="top"/>
    </xf>
    <xf numFmtId="0" fontId="59" fillId="0" borderId="0" xfId="51" applyNumberFormat="1" applyFont="1" applyFill="1" applyBorder="1" applyAlignment="1" applyProtection="1">
      <alignment vertical="top" wrapText="1"/>
    </xf>
    <xf numFmtId="0" fontId="59" fillId="0" borderId="0" xfId="51" applyNumberFormat="1" applyFont="1" applyFill="1" applyBorder="1" applyAlignment="1" applyProtection="1">
      <alignment horizontal="center" wrapText="1"/>
    </xf>
    <xf numFmtId="0" fontId="61" fillId="0" borderId="7" xfId="51" applyNumberFormat="1" applyFont="1" applyFill="1" applyBorder="1" applyAlignment="1" applyProtection="1">
      <alignment horizontal="center" vertical="top"/>
    </xf>
    <xf numFmtId="0" fontId="59" fillId="0" borderId="21" xfId="51" applyNumberFormat="1" applyFont="1" applyFill="1" applyBorder="1" applyAlignment="1" applyProtection="1">
      <alignment horizontal="center" vertical="center" wrapText="1"/>
    </xf>
    <xf numFmtId="0" fontId="59" fillId="0" borderId="1" xfId="51" applyNumberFormat="1" applyFont="1" applyFill="1" applyBorder="1" applyAlignment="1" applyProtection="1">
      <alignment horizontal="center" wrapText="1"/>
    </xf>
    <xf numFmtId="0" fontId="59" fillId="0" borderId="21" xfId="51" applyNumberFormat="1" applyFont="1" applyFill="1" applyBorder="1" applyAlignment="1" applyProtection="1">
      <alignment horizontal="center" vertical="center"/>
    </xf>
    <xf numFmtId="0" fontId="62" fillId="0" borderId="0" xfId="51" applyNumberFormat="1" applyFont="1" applyFill="1" applyBorder="1" applyAlignment="1" applyProtection="1">
      <alignment horizontal="center"/>
    </xf>
    <xf numFmtId="0" fontId="61" fillId="0" borderId="7" xfId="51" applyNumberFormat="1" applyFont="1" applyFill="1" applyBorder="1" applyAlignment="1" applyProtection="1">
      <alignment horizontal="center"/>
    </xf>
    <xf numFmtId="0" fontId="59" fillId="0" borderId="20" xfId="51" applyNumberFormat="1" applyFont="1" applyFill="1" applyBorder="1" applyAlignment="1" applyProtection="1">
      <alignment horizontal="center"/>
    </xf>
    <xf numFmtId="0" fontId="59" fillId="0" borderId="20" xfId="44" applyNumberFormat="1" applyFont="1" applyFill="1" applyBorder="1" applyAlignment="1" applyProtection="1">
      <alignment horizontal="center"/>
    </xf>
    <xf numFmtId="0" fontId="61" fillId="0" borderId="7" xfId="44" applyNumberFormat="1" applyFont="1" applyFill="1" applyBorder="1" applyAlignment="1" applyProtection="1">
      <alignment horizontal="center" vertical="top"/>
    </xf>
    <xf numFmtId="0" fontId="59" fillId="0" borderId="21" xfId="44" applyNumberFormat="1" applyFont="1" applyFill="1" applyBorder="1" applyAlignment="1" applyProtection="1">
      <alignment horizontal="center" vertical="center" wrapText="1"/>
    </xf>
    <xf numFmtId="0" fontId="59" fillId="0" borderId="0" xfId="44" applyNumberFormat="1" applyFont="1" applyFill="1" applyBorder="1" applyAlignment="1" applyProtection="1">
      <alignment horizontal="left" vertical="top" wrapText="1"/>
    </xf>
    <xf numFmtId="0" fontId="59" fillId="0" borderId="26" xfId="44" applyNumberFormat="1" applyFont="1" applyFill="1" applyBorder="1" applyAlignment="1" applyProtection="1">
      <alignment horizontal="left" vertical="top" wrapText="1"/>
    </xf>
    <xf numFmtId="0" fontId="60" fillId="0" borderId="0" xfId="44" applyNumberFormat="1" applyFont="1" applyFill="1" applyBorder="1" applyAlignment="1" applyProtection="1">
      <alignment horizontal="center" vertical="top"/>
    </xf>
    <xf numFmtId="0" fontId="59" fillId="0" borderId="0" xfId="44" applyNumberFormat="1" applyFont="1" applyFill="1" applyBorder="1" applyAlignment="1" applyProtection="1">
      <alignment horizontal="left" vertical="top"/>
    </xf>
    <xf numFmtId="0" fontId="59" fillId="0" borderId="0" xfId="44" applyNumberFormat="1" applyFont="1" applyFill="1" applyBorder="1" applyAlignment="1" applyProtection="1">
      <alignment vertical="top" wrapText="1"/>
    </xf>
    <xf numFmtId="0" fontId="59" fillId="0" borderId="0" xfId="44" applyNumberFormat="1" applyFont="1" applyFill="1" applyBorder="1" applyAlignment="1" applyProtection="1">
      <alignment horizontal="center" wrapText="1"/>
    </xf>
    <xf numFmtId="0" fontId="59" fillId="0" borderId="1" xfId="44" applyNumberFormat="1" applyFont="1" applyFill="1" applyBorder="1" applyAlignment="1" applyProtection="1">
      <alignment horizontal="center" wrapText="1"/>
    </xf>
    <xf numFmtId="0" fontId="63" fillId="0" borderId="23" xfId="44" applyNumberFormat="1" applyFont="1" applyFill="1" applyBorder="1" applyAlignment="1" applyProtection="1">
      <alignment horizontal="left" vertical="center" wrapText="1"/>
    </xf>
    <xf numFmtId="0" fontId="63" fillId="0" borderId="20" xfId="44" applyNumberFormat="1" applyFont="1" applyFill="1" applyBorder="1" applyAlignment="1" applyProtection="1">
      <alignment horizontal="left" vertical="center" wrapText="1"/>
    </xf>
    <xf numFmtId="0" fontId="63" fillId="0" borderId="24" xfId="44" applyNumberFormat="1" applyFont="1" applyFill="1" applyBorder="1" applyAlignment="1" applyProtection="1">
      <alignment horizontal="left" vertical="center" wrapText="1"/>
    </xf>
    <xf numFmtId="0" fontId="60" fillId="0" borderId="7" xfId="44" applyNumberFormat="1" applyFont="1" applyFill="1" applyBorder="1" applyAlignment="1" applyProtection="1">
      <alignment horizontal="left" vertical="top" wrapText="1"/>
    </xf>
    <xf numFmtId="0" fontId="59" fillId="0" borderId="21" xfId="44" applyNumberFormat="1" applyFont="1" applyFill="1" applyBorder="1" applyAlignment="1" applyProtection="1">
      <alignment horizontal="center" vertical="center"/>
    </xf>
    <xf numFmtId="0" fontId="62" fillId="0" borderId="0" xfId="44" applyNumberFormat="1" applyFont="1" applyFill="1" applyBorder="1" applyAlignment="1" applyProtection="1">
      <alignment horizontal="center"/>
    </xf>
    <xf numFmtId="0" fontId="61" fillId="0" borderId="7" xfId="44" applyNumberFormat="1" applyFont="1" applyFill="1" applyBorder="1" applyAlignment="1" applyProtection="1">
      <alignment horizontal="center"/>
    </xf>
    <xf numFmtId="0" fontId="59" fillId="0" borderId="7" xfId="44" applyNumberFormat="1" applyFont="1" applyFill="1" applyBorder="1" applyAlignment="1" applyProtection="1">
      <alignment horizontal="left" vertical="top" wrapText="1"/>
    </xf>
    <xf numFmtId="0" fontId="60" fillId="0" borderId="0" xfId="44" applyNumberFormat="1" applyFont="1" applyFill="1" applyBorder="1" applyAlignment="1" applyProtection="1">
      <alignment horizontal="left" vertical="top" wrapText="1"/>
    </xf>
    <xf numFmtId="0" fontId="29" fillId="0" borderId="0" xfId="15" applyFont="1" applyAlignment="1">
      <alignment horizontal="center" vertical="center" wrapText="1"/>
    </xf>
    <xf numFmtId="0" fontId="29" fillId="0" borderId="0" xfId="17" applyFont="1" applyFill="1" applyAlignment="1">
      <alignment vertical="top" wrapText="1"/>
    </xf>
    <xf numFmtId="0" fontId="29" fillId="0" borderId="0" xfId="17" applyFont="1" applyAlignment="1">
      <alignment horizontal="left" vertical="top" wrapText="1"/>
    </xf>
    <xf numFmtId="4" fontId="29" fillId="0" borderId="0" xfId="17" applyNumberFormat="1" applyFont="1" applyFill="1" applyBorder="1" applyAlignment="1">
      <alignment horizontal="center"/>
    </xf>
    <xf numFmtId="169" fontId="29" fillId="0" borderId="0" xfId="17" applyNumberFormat="1" applyFont="1" applyFill="1" applyAlignment="1">
      <alignment horizontal="left" vertical="top" wrapText="1"/>
    </xf>
    <xf numFmtId="169" fontId="29" fillId="0" borderId="0" xfId="17" applyNumberFormat="1" applyFont="1" applyFill="1"/>
    <xf numFmtId="4" fontId="29" fillId="0" borderId="0" xfId="17" applyNumberFormat="1" applyFont="1" applyFill="1" applyAlignment="1">
      <alignment horizontal="left" vertical="top" wrapText="1"/>
    </xf>
  </cellXfs>
  <cellStyles count="52">
    <cellStyle name="Normal" xfId="15"/>
    <cellStyle name="S11" xfId="4"/>
    <cellStyle name="S7" xfId="2"/>
    <cellStyle name="S8" xfId="3"/>
    <cellStyle name="Обычный" xfId="0" builtinId="0"/>
    <cellStyle name="Обычный 14 2" xfId="16"/>
    <cellStyle name="Обычный 19" xfId="40"/>
    <cellStyle name="Обычный 2" xfId="5"/>
    <cellStyle name="Обычный 2 2" xfId="6"/>
    <cellStyle name="Обычный 2 3" xfId="18"/>
    <cellStyle name="Обычный 2 3 2" xfId="35"/>
    <cellStyle name="Обычный 2 4" xfId="23"/>
    <cellStyle name="Обычный 2 5" xfId="28"/>
    <cellStyle name="Обычный 2 6" xfId="41"/>
    <cellStyle name="Обычный 2 7" xfId="45"/>
    <cellStyle name="Обычный 2 8" xfId="48"/>
    <cellStyle name="Обычный 3" xfId="1"/>
    <cellStyle name="Обычный 4" xfId="10"/>
    <cellStyle name="Обычный 4 2" xfId="7"/>
    <cellStyle name="Обычный 4 2 2" xfId="8"/>
    <cellStyle name="Обычный 4 2 2 2" xfId="20"/>
    <cellStyle name="Обычный 4 2 2 2 2" xfId="37"/>
    <cellStyle name="Обычный 4 2 2 3" xfId="25"/>
    <cellStyle name="Обычный 4 2 2 4" xfId="30"/>
    <cellStyle name="Обычный 4 2 2 5" xfId="43"/>
    <cellStyle name="Обычный 4 2 2 6" xfId="47"/>
    <cellStyle name="Обычный 4 2 2 7" xfId="50"/>
    <cellStyle name="Обычный 4 2 3" xfId="19"/>
    <cellStyle name="Обычный 4 2 3 2" xfId="36"/>
    <cellStyle name="Обычный 4 2 4" xfId="24"/>
    <cellStyle name="Обычный 4 2 5" xfId="29"/>
    <cellStyle name="Обычный 4 2 6" xfId="42"/>
    <cellStyle name="Обычный 4 2 7" xfId="46"/>
    <cellStyle name="Обычный 4 2 8" xfId="49"/>
    <cellStyle name="Обычный 5" xfId="12"/>
    <cellStyle name="Обычный 5 2" xfId="21"/>
    <cellStyle name="Обычный 5 3" xfId="26"/>
    <cellStyle name="Обычный 5 3 2" xfId="39"/>
    <cellStyle name="Обычный 5 4" xfId="32"/>
    <cellStyle name="Обычный 6" xfId="13"/>
    <cellStyle name="Обычный 6 2" xfId="22"/>
    <cellStyle name="Обычный 6 2 2" xfId="38"/>
    <cellStyle name="Обычный 6 3" xfId="27"/>
    <cellStyle name="Обычный 6 4" xfId="33"/>
    <cellStyle name="Обычный 7" xfId="17"/>
    <cellStyle name="Обычный 8" xfId="44"/>
    <cellStyle name="Обычный 9" xfId="51"/>
    <cellStyle name="Стиль 1" xfId="9"/>
    <cellStyle name="Финансовый" xfId="14" builtinId="3"/>
    <cellStyle name="Финансовый 2" xfId="34"/>
    <cellStyle name="Финансовый 6" xfId="11"/>
    <cellStyle name="Финансовый 6 2" xfId="3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25</xdr:col>
      <xdr:colOff>523875</xdr:colOff>
      <xdr:row>137</xdr:row>
      <xdr:rowOff>95250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763875" cy="22278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141</xdr:row>
      <xdr:rowOff>0</xdr:rowOff>
    </xdr:from>
    <xdr:to>
      <xdr:col>25</xdr:col>
      <xdr:colOff>523875</xdr:colOff>
      <xdr:row>278</xdr:row>
      <xdr:rowOff>95250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31425"/>
          <a:ext cx="15763875" cy="22278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283</xdr:row>
      <xdr:rowOff>0</xdr:rowOff>
    </xdr:from>
    <xdr:to>
      <xdr:col>25</xdr:col>
      <xdr:colOff>523875</xdr:colOff>
      <xdr:row>420</xdr:row>
      <xdr:rowOff>95250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5824775"/>
          <a:ext cx="15763875" cy="22278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ol01300/Documents/&#1047;&#1072;&#1087;&#1088;&#1086;&#1089;&#1099;%20&#1044;&#1055;&#1056;/&#1048;&#1055;&#1056;%202023-2027%20&#1082;&#1086;&#1088;&#1088;&#1077;&#1082;&#1090;&#1080;&#1088;&#1086;&#1074;&#1082;&#1072;/1/&#1057;&#1074;&#1086;&#1076;&#1085;&#1072;&#1103;%20&#1090;&#1072;&#1073;&#1083;&#1080;&#1094;&#1072;%20&#1087;&#1086;%20&#1087;&#1083;&#1072;&#1085;&#1072;&#1084;%20&#1055;&#1056;&#1048;&#1059;&#1069;+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П в.1.10"/>
      <sheetName val="откл БП в.1.11 от БП в.1.10"/>
      <sheetName val="БП в.1.11"/>
      <sheetName val="Лист1"/>
    </sheetNames>
    <sheetDataSet>
      <sheetData sheetId="0" refreshError="1"/>
      <sheetData sheetId="1" refreshError="1"/>
      <sheetData sheetId="2" refreshError="1"/>
      <sheetData sheetId="3">
        <row r="3">
          <cell r="H3">
            <v>4332</v>
          </cell>
        </row>
        <row r="19">
          <cell r="H19">
            <v>33</v>
          </cell>
          <cell r="I19">
            <v>5</v>
          </cell>
          <cell r="J19">
            <v>5</v>
          </cell>
        </row>
        <row r="20">
          <cell r="H20">
            <v>128</v>
          </cell>
          <cell r="I20">
            <v>32</v>
          </cell>
          <cell r="J20">
            <v>118</v>
          </cell>
        </row>
        <row r="21">
          <cell r="H21">
            <v>66</v>
          </cell>
          <cell r="I21">
            <v>50</v>
          </cell>
          <cell r="J21">
            <v>0</v>
          </cell>
        </row>
        <row r="22">
          <cell r="H22">
            <v>33</v>
          </cell>
          <cell r="I22">
            <v>5</v>
          </cell>
          <cell r="J22">
            <v>5</v>
          </cell>
        </row>
        <row r="23">
          <cell r="H23">
            <v>128</v>
          </cell>
          <cell r="I23">
            <v>32</v>
          </cell>
          <cell r="J23">
            <v>118</v>
          </cell>
        </row>
        <row r="24">
          <cell r="H24">
            <v>66</v>
          </cell>
          <cell r="I24">
            <v>50</v>
          </cell>
          <cell r="J2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showOutlineSymbols="0" showWhiteSpace="0" topLeftCell="C16" zoomScale="70" zoomScaleNormal="70" zoomScaleSheetLayoutView="70" workbookViewId="0">
      <selection activeCell="F42" sqref="F42"/>
    </sheetView>
  </sheetViews>
  <sheetFormatPr defaultColWidth="10.28515625" defaultRowHeight="15.75" x14ac:dyDescent="0.25"/>
  <cols>
    <col min="1" max="1" width="25.85546875" style="113" customWidth="1"/>
    <col min="2" max="2" width="37.7109375" style="113" bestFit="1" customWidth="1"/>
    <col min="3" max="3" width="68.5703125" style="113" bestFit="1" customWidth="1"/>
    <col min="4" max="5" width="17.140625" style="113" hidden="1" customWidth="1"/>
    <col min="6" max="6" width="19.28515625" style="113" customWidth="1"/>
    <col min="7" max="7" width="18" style="113" customWidth="1"/>
    <col min="8" max="8" width="20" style="113" customWidth="1"/>
    <col min="9" max="9" width="18.28515625" style="113" customWidth="1"/>
    <col min="10" max="10" width="18.7109375" style="113" customWidth="1"/>
    <col min="11" max="12" width="10.28515625" style="113"/>
    <col min="13" max="13" width="14.42578125" style="113" bestFit="1" customWidth="1"/>
    <col min="14" max="16384" width="10.28515625" style="113"/>
  </cols>
  <sheetData>
    <row r="1" spans="1:6" x14ac:dyDescent="0.25">
      <c r="A1" s="112" t="s">
        <v>418</v>
      </c>
      <c r="B1" s="112"/>
      <c r="C1" s="112"/>
      <c r="D1" s="112"/>
      <c r="E1" s="112"/>
      <c r="F1" s="112"/>
    </row>
    <row r="2" spans="1:6" x14ac:dyDescent="0.25">
      <c r="A2" s="114"/>
      <c r="B2" s="114" t="s">
        <v>25</v>
      </c>
      <c r="C2" s="115" t="s">
        <v>357</v>
      </c>
      <c r="D2" s="116"/>
      <c r="E2" s="116"/>
      <c r="F2" s="117"/>
    </row>
    <row r="3" spans="1:6" x14ac:dyDescent="0.25">
      <c r="A3" s="118"/>
      <c r="B3" s="118"/>
      <c r="C3" s="118" t="s">
        <v>26</v>
      </c>
      <c r="E3" s="118"/>
      <c r="F3" s="119"/>
    </row>
    <row r="4" spans="1:6" x14ac:dyDescent="0.25">
      <c r="A4" s="114"/>
      <c r="B4" s="114"/>
      <c r="C4" s="114"/>
      <c r="D4" s="114"/>
      <c r="E4" s="114"/>
      <c r="F4" s="117"/>
    </row>
    <row r="5" spans="1:6" x14ac:dyDescent="0.25">
      <c r="A5" s="114"/>
      <c r="B5" s="114"/>
      <c r="C5" s="114"/>
      <c r="D5" s="114"/>
      <c r="E5" s="114"/>
      <c r="F5" s="117"/>
    </row>
    <row r="6" spans="1:6" x14ac:dyDescent="0.25">
      <c r="A6" s="114"/>
      <c r="B6" s="120" t="s">
        <v>162</v>
      </c>
      <c r="C6" s="128">
        <f>C30</f>
        <v>25366.59492</v>
      </c>
      <c r="D6" s="114"/>
      <c r="E6" s="114"/>
      <c r="F6" s="117"/>
    </row>
    <row r="7" spans="1:6" s="122" customFormat="1" x14ac:dyDescent="0.25">
      <c r="A7" s="117"/>
      <c r="B7" s="117"/>
      <c r="C7" s="121"/>
      <c r="D7" s="117"/>
      <c r="E7" s="117"/>
      <c r="F7" s="117"/>
    </row>
    <row r="8" spans="1:6" x14ac:dyDescent="0.25">
      <c r="A8" s="114"/>
      <c r="B8" s="114"/>
      <c r="C8" s="121"/>
      <c r="D8" s="114"/>
      <c r="E8" s="114"/>
      <c r="F8" s="117"/>
    </row>
    <row r="9" spans="1:6" x14ac:dyDescent="0.25">
      <c r="A9" s="114"/>
      <c r="B9" s="114"/>
      <c r="C9" s="123"/>
      <c r="D9" s="114"/>
      <c r="E9" s="114"/>
      <c r="F9" s="117"/>
    </row>
    <row r="10" spans="1:6" x14ac:dyDescent="0.25">
      <c r="A10" s="114"/>
      <c r="B10" s="124" t="s">
        <v>163</v>
      </c>
      <c r="D10" s="114"/>
      <c r="E10" s="114"/>
      <c r="F10" s="117"/>
    </row>
    <row r="11" spans="1:6" x14ac:dyDescent="0.25">
      <c r="A11" s="114"/>
      <c r="B11" s="114"/>
      <c r="C11" s="124"/>
      <c r="D11" s="114"/>
      <c r="E11" s="114"/>
      <c r="F11" s="117"/>
    </row>
    <row r="12" spans="1:6" x14ac:dyDescent="0.25">
      <c r="A12" s="125"/>
      <c r="B12" s="125"/>
      <c r="C12" s="125" t="s">
        <v>164</v>
      </c>
      <c r="E12" s="125"/>
      <c r="F12" s="126"/>
    </row>
    <row r="13" spans="1:6" x14ac:dyDescent="0.25">
      <c r="A13" s="114"/>
      <c r="B13" s="114"/>
      <c r="C13" s="114"/>
      <c r="D13" s="114"/>
      <c r="E13" s="114"/>
      <c r="F13" s="117"/>
    </row>
    <row r="14" spans="1:6" ht="91.5" customHeight="1" x14ac:dyDescent="0.25">
      <c r="A14" s="114"/>
      <c r="B14" s="519" t="s">
        <v>420</v>
      </c>
      <c r="C14" s="519"/>
      <c r="D14" s="519"/>
      <c r="E14" s="519"/>
      <c r="F14" s="117"/>
    </row>
    <row r="15" spans="1:6" x14ac:dyDescent="0.25">
      <c r="A15" s="118"/>
      <c r="B15" s="118"/>
      <c r="C15" s="118" t="s">
        <v>165</v>
      </c>
      <c r="E15" s="118"/>
      <c r="F15" s="119"/>
    </row>
    <row r="16" spans="1:6" x14ac:dyDescent="0.25">
      <c r="A16" s="114"/>
      <c r="B16" s="114"/>
      <c r="C16" s="114"/>
      <c r="D16" s="114"/>
      <c r="E16" s="114"/>
      <c r="F16" s="114"/>
    </row>
    <row r="17" spans="1:13" x14ac:dyDescent="0.25">
      <c r="A17" s="114"/>
      <c r="B17" s="114"/>
      <c r="C17" s="114"/>
      <c r="D17" s="114" t="s">
        <v>166</v>
      </c>
      <c r="E17" s="114"/>
      <c r="F17" s="114" t="s">
        <v>166</v>
      </c>
    </row>
    <row r="18" spans="1:13" x14ac:dyDescent="0.25">
      <c r="A18" s="143" t="s">
        <v>52</v>
      </c>
      <c r="B18" s="143" t="s">
        <v>167</v>
      </c>
      <c r="C18" s="143" t="s">
        <v>168</v>
      </c>
      <c r="D18" s="143" t="s">
        <v>169</v>
      </c>
      <c r="E18" s="143" t="s">
        <v>170</v>
      </c>
      <c r="F18" s="142">
        <v>2021</v>
      </c>
      <c r="G18" s="142">
        <v>2022</v>
      </c>
      <c r="H18" s="142">
        <v>2023</v>
      </c>
      <c r="I18" s="142">
        <v>2024</v>
      </c>
      <c r="J18" s="142">
        <v>2025</v>
      </c>
    </row>
    <row r="19" spans="1:13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2">
        <v>5</v>
      </c>
      <c r="G19" s="142">
        <v>6</v>
      </c>
      <c r="H19" s="142">
        <v>7</v>
      </c>
      <c r="I19" s="142">
        <v>8</v>
      </c>
      <c r="J19" s="142">
        <v>9</v>
      </c>
    </row>
    <row r="20" spans="1:13" x14ac:dyDescent="0.25">
      <c r="A20" s="143">
        <v>1</v>
      </c>
      <c r="B20" s="138" t="s">
        <v>171</v>
      </c>
      <c r="C20" s="136">
        <f>SUM(C21+C22+C23)</f>
        <v>25213.388760000002</v>
      </c>
      <c r="D20" s="136" t="e">
        <f t="shared" ref="D20:J20" si="0">SUM(D21+D22+D23)</f>
        <v>#VALUE!</v>
      </c>
      <c r="E20" s="136" t="e">
        <f t="shared" si="0"/>
        <v>#VALUE!</v>
      </c>
      <c r="F20" s="136">
        <f t="shared" si="0"/>
        <v>2465.37212</v>
      </c>
      <c r="G20" s="136">
        <f t="shared" si="0"/>
        <v>0</v>
      </c>
      <c r="H20" s="136">
        <f t="shared" si="0"/>
        <v>11257.598190000001</v>
      </c>
      <c r="I20" s="136">
        <f t="shared" si="0"/>
        <v>5205.8308699999998</v>
      </c>
      <c r="J20" s="136">
        <f t="shared" si="0"/>
        <v>6284.5875800000003</v>
      </c>
    </row>
    <row r="21" spans="1:13" x14ac:dyDescent="0.25">
      <c r="A21" s="143">
        <v>1.1000000000000001</v>
      </c>
      <c r="B21" s="138" t="s">
        <v>173</v>
      </c>
      <c r="C21" s="136">
        <f>(F21+G21+H21+I21+J21)</f>
        <v>6193.0570799999996</v>
      </c>
      <c r="D21" s="143" t="s">
        <v>172</v>
      </c>
      <c r="E21" s="143" t="s">
        <v>172</v>
      </c>
      <c r="F21" s="132">
        <f>'2021 г.  факт'!D10</f>
        <v>509.44675000000001</v>
      </c>
      <c r="G21" s="132">
        <v>0</v>
      </c>
      <c r="H21" s="132">
        <f>('2023 г.  '!D41+'2023 г.  '!E41)/1000</f>
        <v>2817.1694900000002</v>
      </c>
      <c r="I21" s="132">
        <f>('2024 г.  '!D41+'2024 г.  '!E41)/1000</f>
        <v>1358.0751700000001</v>
      </c>
      <c r="J21" s="132">
        <f>('2025 г. '!D41+'2025 г. '!E41)/1000</f>
        <v>1508.3656699999999</v>
      </c>
    </row>
    <row r="22" spans="1:13" x14ac:dyDescent="0.25">
      <c r="A22" s="143">
        <v>1.2</v>
      </c>
      <c r="B22" s="138" t="s">
        <v>174</v>
      </c>
      <c r="C22" s="136">
        <f>(F22+G22+H22+I22+J22)</f>
        <v>13682.61687</v>
      </c>
      <c r="D22" s="143" t="s">
        <v>172</v>
      </c>
      <c r="E22" s="143" t="s">
        <v>172</v>
      </c>
      <c r="F22" s="132">
        <f>'2021 г.  факт'!D11</f>
        <v>1655.6376499999999</v>
      </c>
      <c r="G22" s="132"/>
      <c r="H22" s="132">
        <f>'2023 г.  '!F41/1000</f>
        <v>5918.0928000000004</v>
      </c>
      <c r="I22" s="132">
        <f>'2024 г.  '!F41/1000</f>
        <v>2600.17787</v>
      </c>
      <c r="J22" s="132">
        <f>'2025 г. '!F41/1000</f>
        <v>3508.7085499999998</v>
      </c>
    </row>
    <row r="23" spans="1:13" x14ac:dyDescent="0.25">
      <c r="A23" s="143">
        <v>1.3</v>
      </c>
      <c r="B23" s="138" t="s">
        <v>175</v>
      </c>
      <c r="C23" s="136">
        <f>(F23+G23+H23+I23+J23)</f>
        <v>5337.7148100000004</v>
      </c>
      <c r="D23" s="143" t="s">
        <v>172</v>
      </c>
      <c r="E23" s="143" t="s">
        <v>172</v>
      </c>
      <c r="F23" s="132">
        <f>'2021 г.  факт'!D12</f>
        <v>300.28771999999998</v>
      </c>
      <c r="G23" s="132"/>
      <c r="H23" s="132">
        <f>'2023 г.  '!G41/1000</f>
        <v>2522.3359</v>
      </c>
      <c r="I23" s="132">
        <f>'2024 г.  '!G41/1000</f>
        <v>1247.5778299999999</v>
      </c>
      <c r="J23" s="132">
        <f>'2025 г. '!G41/1000</f>
        <v>1267.5133599999999</v>
      </c>
    </row>
    <row r="24" spans="1:13" ht="31.5" x14ac:dyDescent="0.25">
      <c r="A24" s="143">
        <v>2</v>
      </c>
      <c r="B24" s="138" t="s">
        <v>176</v>
      </c>
      <c r="C24" s="136">
        <f>F24+G24+H24+I24+J24</f>
        <v>30242.581770000001</v>
      </c>
      <c r="D24" s="136" t="e">
        <f>D20+D25+#REF!/1000</f>
        <v>#VALUE!</v>
      </c>
      <c r="E24" s="136" t="e">
        <f>E20+E25+#REF!/1000</f>
        <v>#VALUE!</v>
      </c>
      <c r="F24" s="136">
        <f>F20+F25</f>
        <v>2944.9618</v>
      </c>
      <c r="G24" s="136">
        <f>G20+G25</f>
        <v>0</v>
      </c>
      <c r="H24" s="136">
        <f t="shared" ref="H24:J24" si="1">H20+H25</f>
        <v>13509.117829999999</v>
      </c>
      <c r="I24" s="136">
        <f t="shared" si="1"/>
        <v>6246.9970400000002</v>
      </c>
      <c r="J24" s="136">
        <f t="shared" si="1"/>
        <v>7541.5051000000003</v>
      </c>
    </row>
    <row r="25" spans="1:13" ht="33.75" customHeight="1" x14ac:dyDescent="0.25">
      <c r="A25" s="143">
        <v>2.1</v>
      </c>
      <c r="B25" s="138" t="s">
        <v>177</v>
      </c>
      <c r="C25" s="136">
        <f>(F25+G25+H25+I25+J25)*0.2</f>
        <v>1005.8386</v>
      </c>
      <c r="D25" s="143"/>
      <c r="E25" s="143"/>
      <c r="F25" s="132">
        <f>'2021 г.  факт'!D14</f>
        <v>479.58967999999999</v>
      </c>
      <c r="G25" s="132"/>
      <c r="H25" s="132">
        <f>'2023 г.  '!H42/1000</f>
        <v>2251.51964</v>
      </c>
      <c r="I25" s="132">
        <f>'2024 г.  '!H42/1000</f>
        <v>1041.16617</v>
      </c>
      <c r="J25" s="132">
        <f>'2025 г. '!H42/1000</f>
        <v>1256.91752</v>
      </c>
    </row>
    <row r="26" spans="1:13" ht="34.5" customHeight="1" x14ac:dyDescent="0.25">
      <c r="A26" s="143">
        <v>3</v>
      </c>
      <c r="B26" s="137" t="s">
        <v>181</v>
      </c>
      <c r="C26" s="136">
        <f>C24</f>
        <v>30242.581770000001</v>
      </c>
      <c r="D26" s="143" t="s">
        <v>172</v>
      </c>
      <c r="E26" s="143" t="s">
        <v>172</v>
      </c>
      <c r="F26" s="285">
        <f>F24</f>
        <v>2944.9618</v>
      </c>
      <c r="G26" s="285">
        <f>G24</f>
        <v>0</v>
      </c>
      <c r="H26" s="285">
        <f t="shared" ref="H26:J26" si="2">H24</f>
        <v>13509.117829999999</v>
      </c>
      <c r="I26" s="285">
        <f t="shared" si="2"/>
        <v>6246.9970400000002</v>
      </c>
      <c r="J26" s="285">
        <f t="shared" si="2"/>
        <v>7541.5051000000003</v>
      </c>
    </row>
    <row r="27" spans="1:13" ht="34.5" customHeight="1" x14ac:dyDescent="0.25">
      <c r="A27" s="521" t="s">
        <v>597</v>
      </c>
      <c r="B27" s="522"/>
      <c r="C27" s="523"/>
      <c r="D27" s="286"/>
      <c r="E27" s="286"/>
      <c r="F27" s="287">
        <v>1</v>
      </c>
      <c r="G27" s="294">
        <v>0.82137685069999999</v>
      </c>
      <c r="H27" s="294">
        <f>G27</f>
        <v>0.82137685069999999</v>
      </c>
      <c r="I27" s="294">
        <f>H27</f>
        <v>0.82137685069999999</v>
      </c>
      <c r="J27" s="294">
        <f>H27</f>
        <v>0.82137685069999999</v>
      </c>
      <c r="K27" s="291"/>
      <c r="L27" s="291"/>
      <c r="M27" s="291"/>
    </row>
    <row r="28" spans="1:13" ht="34.5" customHeight="1" x14ac:dyDescent="0.25">
      <c r="A28" s="524" t="s">
        <v>571</v>
      </c>
      <c r="B28" s="288" t="s">
        <v>572</v>
      </c>
      <c r="C28" s="289">
        <f>F28+G28+H28+I28+J28+K28+L28+M28</f>
        <v>21150.06639</v>
      </c>
      <c r="D28" s="286"/>
      <c r="E28" s="286"/>
      <c r="F28" s="287">
        <f>F20*F27</f>
        <v>2465.37212</v>
      </c>
      <c r="G28" s="287">
        <f t="shared" ref="G28:J28" si="3">G20*G27</f>
        <v>0</v>
      </c>
      <c r="H28" s="287">
        <f t="shared" si="3"/>
        <v>9246.7305500000002</v>
      </c>
      <c r="I28" s="287">
        <f t="shared" si="3"/>
        <v>4275.9489700000004</v>
      </c>
      <c r="J28" s="287">
        <f t="shared" si="3"/>
        <v>5162.0147500000003</v>
      </c>
      <c r="K28" s="292"/>
      <c r="L28" s="292"/>
      <c r="M28" s="292"/>
    </row>
    <row r="29" spans="1:13" ht="34.5" customHeight="1" x14ac:dyDescent="0.25">
      <c r="A29" s="525"/>
      <c r="B29" s="288" t="s">
        <v>573</v>
      </c>
      <c r="C29" s="289">
        <f t="shared" ref="C29:C30" si="4">F29+G29+H29+I29+J29+K29+L29+M29</f>
        <v>4216.5285299999996</v>
      </c>
      <c r="D29" s="290"/>
      <c r="E29" s="290"/>
      <c r="F29" s="517">
        <f>F25</f>
        <v>479.58967999999999</v>
      </c>
      <c r="G29" s="290">
        <f t="shared" ref="G29:J29" si="5">G28*0.2</f>
        <v>0</v>
      </c>
      <c r="H29" s="290">
        <f t="shared" si="5"/>
        <v>1849.34611</v>
      </c>
      <c r="I29" s="290">
        <f t="shared" si="5"/>
        <v>855.18979400000001</v>
      </c>
      <c r="J29" s="290">
        <f t="shared" si="5"/>
        <v>1032.4029499999999</v>
      </c>
      <c r="K29" s="293"/>
      <c r="L29" s="293"/>
      <c r="M29" s="293"/>
    </row>
    <row r="30" spans="1:13" x14ac:dyDescent="0.25">
      <c r="A30" s="526"/>
      <c r="B30" s="288" t="s">
        <v>574</v>
      </c>
      <c r="C30" s="289">
        <f t="shared" si="4"/>
        <v>25366.59492</v>
      </c>
      <c r="D30" s="290"/>
      <c r="E30" s="290"/>
      <c r="F30" s="287">
        <f>F28+F29</f>
        <v>2944.9618</v>
      </c>
      <c r="G30" s="287">
        <f t="shared" ref="G30:J30" si="6">G28+G29</f>
        <v>0</v>
      </c>
      <c r="H30" s="287">
        <f t="shared" si="6"/>
        <v>11096.076660000001</v>
      </c>
      <c r="I30" s="287">
        <f t="shared" si="6"/>
        <v>5131.1387599999998</v>
      </c>
      <c r="J30" s="287">
        <f t="shared" si="6"/>
        <v>6194.4177</v>
      </c>
      <c r="K30" s="292"/>
      <c r="L30" s="292"/>
      <c r="M30" s="292"/>
    </row>
    <row r="31" spans="1:13" x14ac:dyDescent="0.25">
      <c r="B31" s="113" t="s">
        <v>157</v>
      </c>
    </row>
    <row r="32" spans="1:13" x14ac:dyDescent="0.25">
      <c r="B32" s="113" t="s">
        <v>178</v>
      </c>
    </row>
    <row r="33" spans="2:13" ht="35.25" customHeight="1" x14ac:dyDescent="0.25">
      <c r="B33" s="520" t="s">
        <v>179</v>
      </c>
      <c r="C33" s="520"/>
      <c r="D33" s="520"/>
      <c r="E33" s="520"/>
      <c r="F33" s="520"/>
    </row>
    <row r="34" spans="2:13" s="127" customFormat="1" ht="32.25" customHeight="1" x14ac:dyDescent="0.25">
      <c r="B34" s="520" t="s">
        <v>180</v>
      </c>
      <c r="C34" s="520"/>
      <c r="D34" s="520"/>
      <c r="E34" s="520"/>
      <c r="F34" s="520"/>
      <c r="H34" s="291"/>
      <c r="I34" s="640"/>
      <c r="J34" s="641"/>
      <c r="M34" s="643"/>
    </row>
    <row r="35" spans="2:13" x14ac:dyDescent="0.25">
      <c r="I35" s="642"/>
      <c r="J35" s="641"/>
    </row>
    <row r="36" spans="2:13" x14ac:dyDescent="0.25">
      <c r="I36" s="642"/>
      <c r="J36" s="641"/>
    </row>
    <row r="37" spans="2:13" x14ac:dyDescent="0.25">
      <c r="I37" s="642"/>
      <c r="J37" s="641"/>
    </row>
    <row r="38" spans="2:13" x14ac:dyDescent="0.25">
      <c r="H38" s="518"/>
      <c r="I38" s="641"/>
    </row>
    <row r="39" spans="2:13" x14ac:dyDescent="0.25">
      <c r="I39" s="642"/>
    </row>
  </sheetData>
  <mergeCells count="5">
    <mergeCell ref="B14:E14"/>
    <mergeCell ref="B33:F33"/>
    <mergeCell ref="B34:F34"/>
    <mergeCell ref="A27:C27"/>
    <mergeCell ref="A28:A30"/>
  </mergeCells>
  <pageMargins left="0.25" right="0.25" top="0.75" bottom="0.75" header="0.3" footer="0.3"/>
  <pageSetup paperSize="9" scale="6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topLeftCell="A26" workbookViewId="0">
      <selection activeCell="G40" sqref="G40"/>
    </sheetView>
  </sheetViews>
  <sheetFormatPr defaultColWidth="9.140625" defaultRowHeight="12.75" x14ac:dyDescent="0.2"/>
  <cols>
    <col min="1" max="1" width="5" style="17" customWidth="1"/>
    <col min="2" max="2" width="18.7109375" style="18" customWidth="1"/>
    <col min="3" max="3" width="50.140625" style="18" customWidth="1"/>
    <col min="4" max="4" width="20.5703125" style="38" customWidth="1"/>
    <col min="5" max="5" width="15.28515625" style="38" customWidth="1"/>
    <col min="6" max="6" width="17.5703125" style="38" customWidth="1"/>
    <col min="7" max="7" width="16.85546875" style="38" customWidth="1"/>
    <col min="8" max="8" width="16.42578125" style="38" customWidth="1"/>
    <col min="9" max="9" width="9.140625" style="45"/>
    <col min="10" max="10" width="20.28515625" style="45" customWidth="1"/>
    <col min="11" max="11" width="15.85546875" style="45" bestFit="1" customWidth="1"/>
    <col min="12" max="16384" width="9.140625" style="45"/>
  </cols>
  <sheetData>
    <row r="1" spans="1:8" s="65" customFormat="1" ht="19.149999999999999" customHeight="1" x14ac:dyDescent="0.2">
      <c r="A1" s="89" t="s">
        <v>25</v>
      </c>
      <c r="B1" s="63"/>
      <c r="C1" s="562" t="s">
        <v>30</v>
      </c>
      <c r="D1" s="562"/>
      <c r="E1" s="562"/>
      <c r="F1" s="562"/>
      <c r="G1" s="562"/>
      <c r="H1" s="64"/>
    </row>
    <row r="2" spans="1:8" ht="21" customHeight="1" x14ac:dyDescent="0.2">
      <c r="A2" s="66" t="s">
        <v>26</v>
      </c>
      <c r="C2" s="66"/>
    </row>
    <row r="3" spans="1:8" ht="17.25" customHeight="1" x14ac:dyDescent="0.25">
      <c r="A3" s="563" t="s">
        <v>40</v>
      </c>
      <c r="B3" s="563"/>
      <c r="C3" s="563"/>
      <c r="E3" s="564"/>
      <c r="F3" s="564"/>
      <c r="G3" s="564"/>
      <c r="H3" s="564"/>
    </row>
    <row r="4" spans="1:8" s="69" customFormat="1" ht="22.15" customHeight="1" x14ac:dyDescent="0.25">
      <c r="A4" s="565" t="s">
        <v>27</v>
      </c>
      <c r="B4" s="565"/>
      <c r="C4" s="565"/>
      <c r="D4" s="67">
        <f>H43</f>
        <v>7541505.0999999996</v>
      </c>
      <c r="E4" s="68" t="s">
        <v>595</v>
      </c>
      <c r="F4" s="10"/>
      <c r="G4" s="10"/>
      <c r="H4" s="10"/>
    </row>
    <row r="5" spans="1:8" ht="9.75" customHeight="1" x14ac:dyDescent="0.2">
      <c r="A5" s="566"/>
      <c r="B5" s="566"/>
      <c r="C5" s="566"/>
      <c r="D5" s="566"/>
      <c r="E5" s="568"/>
      <c r="F5" s="568"/>
      <c r="G5" s="568"/>
      <c r="H5" s="568"/>
    </row>
    <row r="6" spans="1:8" ht="18" customHeight="1" x14ac:dyDescent="0.2">
      <c r="A6" s="598" t="s">
        <v>28</v>
      </c>
      <c r="B6" s="598"/>
      <c r="C6" s="598"/>
      <c r="D6" s="598"/>
      <c r="E6" s="570"/>
      <c r="F6" s="570"/>
      <c r="G6" s="570"/>
      <c r="H6" s="570"/>
    </row>
    <row r="7" spans="1:8" ht="15" x14ac:dyDescent="0.2">
      <c r="A7" s="12" t="s">
        <v>41</v>
      </c>
      <c r="B7" s="13"/>
      <c r="C7" s="14"/>
      <c r="D7" s="13"/>
      <c r="E7" s="88"/>
      <c r="F7" s="88"/>
      <c r="G7" s="88"/>
      <c r="H7" s="88"/>
    </row>
    <row r="8" spans="1:8" ht="9.6" customHeight="1" x14ac:dyDescent="0.2">
      <c r="A8" s="571"/>
      <c r="B8" s="571"/>
      <c r="C8" s="571"/>
      <c r="D8" s="15"/>
      <c r="E8" s="572"/>
      <c r="F8" s="572"/>
      <c r="G8" s="16"/>
      <c r="H8" s="16"/>
    </row>
    <row r="9" spans="1:8" ht="27" customHeight="1" x14ac:dyDescent="0.2">
      <c r="A9" s="573" t="s">
        <v>5</v>
      </c>
      <c r="B9" s="573"/>
      <c r="C9" s="573"/>
      <c r="D9" s="573"/>
      <c r="E9" s="573"/>
      <c r="F9" s="573"/>
      <c r="G9" s="573"/>
      <c r="H9" s="573"/>
    </row>
    <row r="10" spans="1:8" s="65" customFormat="1" ht="31.5" customHeight="1" x14ac:dyDescent="0.2">
      <c r="A10" s="560" t="s">
        <v>420</v>
      </c>
      <c r="B10" s="560"/>
      <c r="C10" s="560"/>
      <c r="D10" s="560"/>
      <c r="E10" s="560"/>
      <c r="F10" s="560"/>
      <c r="G10" s="560"/>
      <c r="H10" s="560"/>
    </row>
    <row r="11" spans="1:8" ht="18" customHeight="1" x14ac:dyDescent="0.2">
      <c r="C11" s="556" t="s">
        <v>0</v>
      </c>
      <c r="D11" s="556"/>
      <c r="E11" s="556"/>
      <c r="F11" s="19"/>
      <c r="G11" s="19"/>
      <c r="H11" s="19"/>
    </row>
    <row r="12" spans="1:8" ht="21" customHeight="1" x14ac:dyDescent="0.2">
      <c r="A12" s="557" t="s">
        <v>419</v>
      </c>
      <c r="B12" s="557"/>
      <c r="C12" s="557"/>
      <c r="D12" s="557"/>
      <c r="E12" s="557"/>
      <c r="F12" s="557"/>
      <c r="G12" s="557"/>
      <c r="H12" s="557"/>
    </row>
    <row r="13" spans="1:8" x14ac:dyDescent="0.2">
      <c r="B13" s="18" t="s">
        <v>424</v>
      </c>
      <c r="D13" s="20"/>
      <c r="E13" s="19"/>
      <c r="F13" s="558" t="s">
        <v>193</v>
      </c>
      <c r="G13" s="558"/>
      <c r="H13" s="19">
        <f>1.0589170681014*1.05302274800211*(1+0.04794259089128/2)</f>
        <v>1.1417932838131399</v>
      </c>
    </row>
    <row r="14" spans="1:8" ht="14.25" customHeight="1" x14ac:dyDescent="0.2">
      <c r="A14" s="589" t="s">
        <v>1</v>
      </c>
      <c r="B14" s="592" t="s">
        <v>6</v>
      </c>
      <c r="C14" s="592" t="s">
        <v>7</v>
      </c>
      <c r="D14" s="595" t="s">
        <v>43</v>
      </c>
      <c r="E14" s="596"/>
      <c r="F14" s="596"/>
      <c r="G14" s="597"/>
      <c r="H14" s="589" t="s">
        <v>594</v>
      </c>
    </row>
    <row r="15" spans="1:8" ht="12.75" customHeight="1" x14ac:dyDescent="0.2">
      <c r="A15" s="590"/>
      <c r="B15" s="593"/>
      <c r="C15" s="593"/>
      <c r="D15" s="589" t="s">
        <v>8</v>
      </c>
      <c r="E15" s="589" t="s">
        <v>2</v>
      </c>
      <c r="F15" s="589" t="s">
        <v>3</v>
      </c>
      <c r="G15" s="589" t="s">
        <v>4</v>
      </c>
      <c r="H15" s="590"/>
    </row>
    <row r="16" spans="1:8" x14ac:dyDescent="0.2">
      <c r="A16" s="590"/>
      <c r="B16" s="593"/>
      <c r="C16" s="593"/>
      <c r="D16" s="590"/>
      <c r="E16" s="590"/>
      <c r="F16" s="590"/>
      <c r="G16" s="590"/>
      <c r="H16" s="590"/>
    </row>
    <row r="17" spans="1:8" x14ac:dyDescent="0.2">
      <c r="A17" s="591"/>
      <c r="B17" s="594"/>
      <c r="C17" s="594"/>
      <c r="D17" s="591"/>
      <c r="E17" s="591"/>
      <c r="F17" s="591"/>
      <c r="G17" s="591"/>
      <c r="H17" s="591"/>
    </row>
    <row r="18" spans="1:8" x14ac:dyDescent="0.2">
      <c r="A18" s="21">
        <v>1</v>
      </c>
      <c r="B18" s="22">
        <v>2</v>
      </c>
      <c r="C18" s="22">
        <v>3</v>
      </c>
      <c r="D18" s="21">
        <v>4</v>
      </c>
      <c r="E18" s="21">
        <v>5</v>
      </c>
      <c r="F18" s="21">
        <v>6</v>
      </c>
      <c r="G18" s="21">
        <v>7</v>
      </c>
      <c r="H18" s="21">
        <v>8</v>
      </c>
    </row>
    <row r="19" spans="1:8" ht="12.75" customHeight="1" x14ac:dyDescent="0.2">
      <c r="A19" s="543" t="s">
        <v>9</v>
      </c>
      <c r="B19" s="544"/>
      <c r="C19" s="544"/>
      <c r="D19" s="544"/>
      <c r="E19" s="544"/>
      <c r="F19" s="544"/>
      <c r="G19" s="544"/>
      <c r="H19" s="545"/>
    </row>
    <row r="20" spans="1:8" ht="28.15" customHeight="1" x14ac:dyDescent="0.2">
      <c r="A20" s="25">
        <v>1</v>
      </c>
      <c r="B20" s="26" t="s">
        <v>184</v>
      </c>
      <c r="C20" s="26" t="s">
        <v>182</v>
      </c>
      <c r="D20" s="141">
        <f>'ОСР 02-01 25'!D18*'2025 г. '!H13</f>
        <v>0</v>
      </c>
      <c r="E20" s="140">
        <f>('ОСР 02-01 25'!E18)*H13</f>
        <v>1493431.36</v>
      </c>
      <c r="F20" s="140">
        <f>'ОСР 02-01 25'!F18*H13</f>
        <v>3473968.86</v>
      </c>
      <c r="G20" s="141"/>
      <c r="H20" s="140">
        <f>SUM(D20:G20)</f>
        <v>4967400.22</v>
      </c>
    </row>
    <row r="21" spans="1:8" ht="18" customHeight="1" x14ac:dyDescent="0.2">
      <c r="A21" s="23"/>
      <c r="B21" s="546" t="s">
        <v>10</v>
      </c>
      <c r="C21" s="547"/>
      <c r="D21" s="139">
        <f>SUM(D20:D20)</f>
        <v>0</v>
      </c>
      <c r="E21" s="139">
        <f>SUM(E20:E20)</f>
        <v>1493431.36</v>
      </c>
      <c r="F21" s="139">
        <f>SUM(F20:F20)</f>
        <v>3473968.86</v>
      </c>
      <c r="G21" s="139"/>
      <c r="H21" s="139">
        <f>SUM(H20:H20)</f>
        <v>4967400.22</v>
      </c>
    </row>
    <row r="22" spans="1:8" ht="12.75" customHeight="1" x14ac:dyDescent="0.2">
      <c r="A22" s="543" t="s">
        <v>11</v>
      </c>
      <c r="B22" s="544"/>
      <c r="C22" s="544"/>
      <c r="D22" s="544"/>
      <c r="E22" s="544"/>
      <c r="F22" s="544"/>
      <c r="G22" s="544"/>
      <c r="H22" s="545"/>
    </row>
    <row r="23" spans="1:8" ht="12.75" customHeight="1" x14ac:dyDescent="0.2">
      <c r="A23" s="23"/>
      <c r="B23" s="546" t="s">
        <v>12</v>
      </c>
      <c r="C23" s="547"/>
      <c r="D23" s="49">
        <f>D21</f>
        <v>0</v>
      </c>
      <c r="E23" s="49">
        <f>E21</f>
        <v>1493431.36</v>
      </c>
      <c r="F23" s="49">
        <f>F21</f>
        <v>3473968.86</v>
      </c>
      <c r="G23" s="49"/>
      <c r="H23" s="49">
        <f>H21</f>
        <v>4967400.22</v>
      </c>
    </row>
    <row r="24" spans="1:8" ht="12.75" customHeight="1" x14ac:dyDescent="0.2">
      <c r="A24" s="543" t="s">
        <v>13</v>
      </c>
      <c r="B24" s="544"/>
      <c r="C24" s="544"/>
      <c r="D24" s="544"/>
      <c r="E24" s="544"/>
      <c r="F24" s="544"/>
      <c r="G24" s="544"/>
      <c r="H24" s="545"/>
    </row>
    <row r="25" spans="1:8" ht="19.5" hidden="1" customHeight="1" x14ac:dyDescent="0.2">
      <c r="A25" s="25">
        <v>19</v>
      </c>
      <c r="B25" s="26" t="s">
        <v>14</v>
      </c>
      <c r="C25" s="26" t="s">
        <v>15</v>
      </c>
      <c r="D25" s="27"/>
      <c r="E25" s="28"/>
      <c r="F25" s="29"/>
      <c r="G25" s="29"/>
      <c r="H25" s="30">
        <f t="shared" ref="H25" si="0">SUM(E25:G25)</f>
        <v>0</v>
      </c>
    </row>
    <row r="26" spans="1:8" ht="12.75" customHeight="1" x14ac:dyDescent="0.2">
      <c r="A26" s="23"/>
      <c r="B26" s="546" t="s">
        <v>16</v>
      </c>
      <c r="C26" s="547"/>
      <c r="D26" s="29"/>
      <c r="E26" s="31"/>
      <c r="F26" s="32"/>
      <c r="G26" s="32"/>
      <c r="H26" s="31"/>
    </row>
    <row r="27" spans="1:8" ht="12.75" customHeight="1" x14ac:dyDescent="0.2">
      <c r="A27" s="23"/>
      <c r="B27" s="546" t="s">
        <v>17</v>
      </c>
      <c r="C27" s="547"/>
      <c r="D27" s="49">
        <f>D23+D26</f>
        <v>0</v>
      </c>
      <c r="E27" s="49">
        <f t="shared" ref="E27:H27" si="1">E23+E26</f>
        <v>1493431.36</v>
      </c>
      <c r="F27" s="49">
        <f t="shared" si="1"/>
        <v>3473968.86</v>
      </c>
      <c r="G27" s="49"/>
      <c r="H27" s="49">
        <f t="shared" si="1"/>
        <v>4967400.22</v>
      </c>
    </row>
    <row r="28" spans="1:8" ht="15" customHeight="1" x14ac:dyDescent="0.2">
      <c r="A28" s="543" t="s">
        <v>18</v>
      </c>
      <c r="B28" s="544"/>
      <c r="C28" s="544"/>
      <c r="D28" s="544"/>
      <c r="E28" s="544"/>
      <c r="F28" s="544"/>
      <c r="G28" s="544"/>
      <c r="H28" s="545"/>
    </row>
    <row r="29" spans="1:8" ht="15.95" customHeight="1" x14ac:dyDescent="0.2">
      <c r="A29" s="25">
        <v>2</v>
      </c>
      <c r="B29" s="26" t="s">
        <v>185</v>
      </c>
      <c r="C29" s="26" t="s">
        <v>183</v>
      </c>
      <c r="D29" s="29"/>
      <c r="E29" s="29"/>
      <c r="F29" s="29"/>
      <c r="G29" s="28">
        <f>'ОСР 09-01 25'!H18*H13</f>
        <v>71062.929999999993</v>
      </c>
      <c r="H29" s="28">
        <f>SUM(D29:G29)</f>
        <v>71062.929999999993</v>
      </c>
    </row>
    <row r="30" spans="1:8" ht="12.75" customHeight="1" x14ac:dyDescent="0.2">
      <c r="A30" s="23"/>
      <c r="B30" s="546" t="s">
        <v>19</v>
      </c>
      <c r="C30" s="547"/>
      <c r="D30" s="33"/>
      <c r="E30" s="33"/>
      <c r="F30" s="33"/>
      <c r="G30" s="31">
        <f>SUM(G29:G29)</f>
        <v>71062.929999999993</v>
      </c>
      <c r="H30" s="31">
        <f>SUM(H29:H29)</f>
        <v>71062.929999999993</v>
      </c>
    </row>
    <row r="31" spans="1:8" ht="12.75" customHeight="1" x14ac:dyDescent="0.2">
      <c r="A31" s="23"/>
      <c r="B31" s="546" t="s">
        <v>20</v>
      </c>
      <c r="C31" s="547"/>
      <c r="D31" s="49">
        <f>D27+D30</f>
        <v>0</v>
      </c>
      <c r="E31" s="49">
        <f>E27+E30</f>
        <v>1493431.36</v>
      </c>
      <c r="F31" s="49">
        <f>F27+F30</f>
        <v>3473968.86</v>
      </c>
      <c r="G31" s="49">
        <f>G27+G30</f>
        <v>71062.929999999993</v>
      </c>
      <c r="H31" s="49">
        <f>H27+H30</f>
        <v>5038463.1500000004</v>
      </c>
    </row>
    <row r="32" spans="1:8" ht="12.75" customHeight="1" x14ac:dyDescent="0.2">
      <c r="A32" s="543" t="s">
        <v>21</v>
      </c>
      <c r="B32" s="544"/>
      <c r="C32" s="544"/>
      <c r="D32" s="544"/>
      <c r="E32" s="544"/>
      <c r="F32" s="544"/>
      <c r="G32" s="544"/>
      <c r="H32" s="545"/>
    </row>
    <row r="33" spans="1:11" ht="25.5" x14ac:dyDescent="0.2">
      <c r="A33" s="25">
        <v>3</v>
      </c>
      <c r="B33" s="26" t="s">
        <v>412</v>
      </c>
      <c r="C33" s="26" t="s">
        <v>413</v>
      </c>
      <c r="D33" s="29"/>
      <c r="E33" s="34"/>
      <c r="F33" s="34"/>
      <c r="G33" s="44">
        <f>(H31+G37)*15.418%</f>
        <v>831208.37</v>
      </c>
      <c r="H33" s="44">
        <f t="shared" ref="H33" si="2">SUM(D33:G33)</f>
        <v>831208.37</v>
      </c>
    </row>
    <row r="34" spans="1:11" ht="27" customHeight="1" x14ac:dyDescent="0.2">
      <c r="A34" s="23"/>
      <c r="B34" s="546" t="s">
        <v>22</v>
      </c>
      <c r="C34" s="547"/>
      <c r="D34" s="34"/>
      <c r="E34" s="35"/>
      <c r="F34" s="35"/>
      <c r="G34" s="35">
        <f>SUM(G33:G33)</f>
        <v>831208.37</v>
      </c>
      <c r="H34" s="35">
        <f>SUM(H33:H33)</f>
        <v>831208.37</v>
      </c>
    </row>
    <row r="35" spans="1:11" ht="56.45" customHeight="1" x14ac:dyDescent="0.2">
      <c r="A35" s="543" t="s">
        <v>34</v>
      </c>
      <c r="B35" s="544"/>
      <c r="C35" s="544"/>
      <c r="D35" s="544"/>
      <c r="E35" s="544"/>
      <c r="F35" s="544"/>
      <c r="G35" s="544"/>
      <c r="H35" s="545"/>
    </row>
    <row r="36" spans="1:11" ht="15.95" customHeight="1" x14ac:dyDescent="0.2">
      <c r="A36" s="25">
        <v>4</v>
      </c>
      <c r="B36" s="26" t="s">
        <v>33</v>
      </c>
      <c r="C36" s="26" t="s">
        <v>32</v>
      </c>
      <c r="D36" s="71"/>
      <c r="E36" s="71"/>
      <c r="F36" s="71"/>
      <c r="G36" s="50">
        <f>H31*0.07</f>
        <v>352692.42</v>
      </c>
      <c r="H36" s="50">
        <f t="shared" ref="H36" si="3">SUM(D36:G36)</f>
        <v>352692.42</v>
      </c>
      <c r="I36" s="72"/>
    </row>
    <row r="37" spans="1:11" ht="117" customHeight="1" x14ac:dyDescent="0.2">
      <c r="A37" s="23"/>
      <c r="B37" s="546" t="s">
        <v>35</v>
      </c>
      <c r="C37" s="547"/>
      <c r="D37" s="24"/>
      <c r="E37" s="24"/>
      <c r="F37" s="24"/>
      <c r="G37" s="49">
        <f>G36</f>
        <v>352692.42</v>
      </c>
      <c r="H37" s="49">
        <f>H36</f>
        <v>352692.42</v>
      </c>
    </row>
    <row r="38" spans="1:11" ht="12.75" customHeight="1" x14ac:dyDescent="0.2">
      <c r="A38" s="23"/>
      <c r="B38" s="546" t="s">
        <v>23</v>
      </c>
      <c r="C38" s="547"/>
      <c r="D38" s="35">
        <f>D37+D34+D31</f>
        <v>0</v>
      </c>
      <c r="E38" s="35">
        <f t="shared" ref="E38:F38" si="4">E37+E34+E31</f>
        <v>1493431.36</v>
      </c>
      <c r="F38" s="35">
        <f t="shared" si="4"/>
        <v>3473968.86</v>
      </c>
      <c r="G38" s="49">
        <f>G37+G34+G31</f>
        <v>1254963.72</v>
      </c>
      <c r="H38" s="49">
        <f>H37+H34+H31</f>
        <v>6222363.9400000004</v>
      </c>
      <c r="J38" s="111"/>
      <c r="K38" s="111"/>
    </row>
    <row r="39" spans="1:11" ht="12.75" customHeight="1" x14ac:dyDescent="0.2">
      <c r="A39" s="543" t="s">
        <v>38</v>
      </c>
      <c r="B39" s="544"/>
      <c r="C39" s="545"/>
      <c r="D39" s="35">
        <f>D38</f>
        <v>0</v>
      </c>
      <c r="E39" s="35">
        <f t="shared" ref="E39:F39" si="5">E38</f>
        <v>1493431.36</v>
      </c>
      <c r="F39" s="35">
        <f t="shared" si="5"/>
        <v>3473968.86</v>
      </c>
      <c r="G39" s="49">
        <f>G38</f>
        <v>1254963.72</v>
      </c>
      <c r="H39" s="49">
        <f>H38</f>
        <v>6222363.9400000004</v>
      </c>
    </row>
    <row r="40" spans="1:11" x14ac:dyDescent="0.2">
      <c r="A40" s="25">
        <v>5</v>
      </c>
      <c r="B40" s="73"/>
      <c r="C40" s="26" t="s">
        <v>36</v>
      </c>
      <c r="D40" s="44">
        <f>D39*1%</f>
        <v>0</v>
      </c>
      <c r="E40" s="44">
        <f t="shared" ref="E40:F40" si="6">E39*1%</f>
        <v>14934.31</v>
      </c>
      <c r="F40" s="44">
        <f t="shared" si="6"/>
        <v>34739.69</v>
      </c>
      <c r="G40" s="50">
        <f>G39*1%</f>
        <v>12549.64</v>
      </c>
      <c r="H40" s="50">
        <f>SUM(D40:G40)</f>
        <v>62223.64</v>
      </c>
    </row>
    <row r="41" spans="1:11" s="65" customFormat="1" ht="16.5" customHeight="1" x14ac:dyDescent="0.2">
      <c r="A41" s="74"/>
      <c r="B41" s="546" t="s">
        <v>37</v>
      </c>
      <c r="C41" s="547"/>
      <c r="D41" s="35">
        <f>D39+D40</f>
        <v>0</v>
      </c>
      <c r="E41" s="35">
        <f t="shared" ref="E41:G41" si="7">E39+E40</f>
        <v>1508365.67</v>
      </c>
      <c r="F41" s="35">
        <f t="shared" si="7"/>
        <v>3508708.55</v>
      </c>
      <c r="G41" s="49">
        <f t="shared" si="7"/>
        <v>1267513.3600000001</v>
      </c>
      <c r="H41" s="49">
        <f>H39+H40</f>
        <v>6284587.5800000001</v>
      </c>
    </row>
    <row r="42" spans="1:11" ht="18" customHeight="1" x14ac:dyDescent="0.2">
      <c r="A42" s="25">
        <v>6</v>
      </c>
      <c r="B42" s="26"/>
      <c r="C42" s="26" t="s">
        <v>24</v>
      </c>
      <c r="D42" s="35">
        <f>D41*0.2</f>
        <v>0</v>
      </c>
      <c r="E42" s="35">
        <f>E41*0.2</f>
        <v>301673.13</v>
      </c>
      <c r="F42" s="35">
        <f>F41*0.2</f>
        <v>701741.71</v>
      </c>
      <c r="G42" s="49">
        <f>G41*0.2</f>
        <v>253502.67</v>
      </c>
      <c r="H42" s="49">
        <f>H41*0.2</f>
        <v>1256917.52</v>
      </c>
    </row>
    <row r="43" spans="1:11" s="77" customFormat="1" ht="18" customHeight="1" x14ac:dyDescent="0.2">
      <c r="A43" s="87"/>
      <c r="B43" s="551" t="s">
        <v>29</v>
      </c>
      <c r="C43" s="552"/>
      <c r="D43" s="35">
        <f>D41+D42</f>
        <v>0</v>
      </c>
      <c r="E43" s="35">
        <f>E41+E42</f>
        <v>1810038.8</v>
      </c>
      <c r="F43" s="35">
        <f>F41+F42</f>
        <v>4210450.26</v>
      </c>
      <c r="G43" s="49">
        <f>G41+G42</f>
        <v>1521016.03</v>
      </c>
      <c r="H43" s="49">
        <f>H41+H42</f>
        <v>7541505.0999999996</v>
      </c>
      <c r="J43" s="219"/>
      <c r="K43" s="201"/>
    </row>
    <row r="45" spans="1:11" s="79" customFormat="1" ht="21" customHeight="1" x14ac:dyDescent="0.2">
      <c r="A45" s="539"/>
      <c r="B45" s="539"/>
      <c r="C45" s="539"/>
      <c r="D45" s="78"/>
      <c r="E45" s="78"/>
      <c r="F45" s="78"/>
      <c r="G45" s="78"/>
      <c r="H45" s="78"/>
    </row>
    <row r="46" spans="1:11" s="79" customFormat="1" ht="14.25" customHeight="1" x14ac:dyDescent="0.2">
      <c r="A46" s="537"/>
      <c r="B46" s="537"/>
      <c r="C46" s="537"/>
      <c r="D46" s="78"/>
      <c r="E46" s="78"/>
      <c r="F46" s="78"/>
      <c r="G46" s="538"/>
      <c r="H46" s="538"/>
    </row>
    <row r="47" spans="1:11" s="82" customFormat="1" ht="12.75" customHeight="1" x14ac:dyDescent="0.2">
      <c r="A47" s="536"/>
      <c r="B47" s="536"/>
      <c r="C47" s="536"/>
      <c r="D47" s="536"/>
      <c r="E47" s="536"/>
      <c r="F47" s="536"/>
      <c r="G47" s="536"/>
      <c r="H47" s="536"/>
    </row>
    <row r="48" spans="1:11" s="79" customFormat="1" ht="21" customHeight="1" x14ac:dyDescent="0.2">
      <c r="A48" s="539"/>
      <c r="B48" s="539"/>
      <c r="C48" s="539"/>
      <c r="D48" s="78"/>
      <c r="E48" s="78"/>
      <c r="F48" s="78"/>
      <c r="G48" s="78"/>
      <c r="H48" s="78"/>
    </row>
    <row r="49" spans="1:8" s="79" customFormat="1" ht="37.5" customHeight="1" x14ac:dyDescent="0.2">
      <c r="A49" s="538"/>
      <c r="B49" s="538"/>
      <c r="C49" s="538"/>
      <c r="D49" s="78"/>
      <c r="E49" s="78"/>
      <c r="F49" s="78"/>
      <c r="G49" s="538"/>
      <c r="H49" s="538"/>
    </row>
    <row r="50" spans="1:8" s="82" customFormat="1" ht="15.6" customHeight="1" x14ac:dyDescent="0.2">
      <c r="A50" s="536"/>
      <c r="B50" s="536"/>
      <c r="C50" s="536"/>
      <c r="D50" s="536"/>
      <c r="E50" s="536"/>
      <c r="F50" s="536"/>
      <c r="G50" s="536"/>
      <c r="H50" s="536"/>
    </row>
    <row r="51" spans="1:8" x14ac:dyDescent="0.2">
      <c r="C51" s="66"/>
    </row>
    <row r="53" spans="1:8" x14ac:dyDescent="0.2">
      <c r="G53" s="86"/>
      <c r="H53" s="86"/>
    </row>
  </sheetData>
  <mergeCells count="50">
    <mergeCell ref="A10:H10"/>
    <mergeCell ref="C1:G1"/>
    <mergeCell ref="A3:C3"/>
    <mergeCell ref="E3:H3"/>
    <mergeCell ref="A4:C4"/>
    <mergeCell ref="A5:D5"/>
    <mergeCell ref="E5:H5"/>
    <mergeCell ref="A6:D6"/>
    <mergeCell ref="E6:H6"/>
    <mergeCell ref="A8:C8"/>
    <mergeCell ref="E8:F8"/>
    <mergeCell ref="A9:H9"/>
    <mergeCell ref="C11:E11"/>
    <mergeCell ref="A12:H12"/>
    <mergeCell ref="F13:G13"/>
    <mergeCell ref="A14:A17"/>
    <mergeCell ref="B14:B17"/>
    <mergeCell ref="C14:C17"/>
    <mergeCell ref="D14:G14"/>
    <mergeCell ref="H14:H17"/>
    <mergeCell ref="B27:C27"/>
    <mergeCell ref="D15:D17"/>
    <mergeCell ref="E15:E17"/>
    <mergeCell ref="F15:F17"/>
    <mergeCell ref="G15:G17"/>
    <mergeCell ref="A19:H19"/>
    <mergeCell ref="B21:C21"/>
    <mergeCell ref="A22:H22"/>
    <mergeCell ref="B23:C23"/>
    <mergeCell ref="A24:H24"/>
    <mergeCell ref="B26:C26"/>
    <mergeCell ref="A45:C45"/>
    <mergeCell ref="A28:H28"/>
    <mergeCell ref="B30:C30"/>
    <mergeCell ref="B31:C31"/>
    <mergeCell ref="A32:H32"/>
    <mergeCell ref="B34:C34"/>
    <mergeCell ref="A35:H35"/>
    <mergeCell ref="B37:C37"/>
    <mergeCell ref="B38:C38"/>
    <mergeCell ref="A39:C39"/>
    <mergeCell ref="B41:C41"/>
    <mergeCell ref="B43:C43"/>
    <mergeCell ref="A50:H50"/>
    <mergeCell ref="A46:C46"/>
    <mergeCell ref="G46:H46"/>
    <mergeCell ref="A47:H47"/>
    <mergeCell ref="A48:C48"/>
    <mergeCell ref="A49:C49"/>
    <mergeCell ref="G49:H49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opLeftCell="B1" workbookViewId="0">
      <selection activeCell="I15" sqref="I15"/>
    </sheetView>
  </sheetViews>
  <sheetFormatPr defaultRowHeight="15.75" x14ac:dyDescent="0.25"/>
  <cols>
    <col min="1" max="1" width="18.42578125" style="92" customWidth="1"/>
    <col min="2" max="2" width="28.5703125" style="92" bestFit="1" customWidth="1"/>
    <col min="3" max="3" width="68.5703125" style="92" bestFit="1" customWidth="1"/>
    <col min="4" max="4" width="22.140625" style="92" customWidth="1"/>
    <col min="5" max="7" width="17.140625" style="92" bestFit="1" customWidth="1"/>
    <col min="8" max="8" width="24" style="92" customWidth="1"/>
    <col min="9" max="9" width="9.140625" style="92"/>
    <col min="10" max="10" width="17.140625" style="92" customWidth="1"/>
    <col min="11" max="11" width="14.85546875" style="92" customWidth="1"/>
    <col min="12" max="16384" width="9.140625" style="92"/>
  </cols>
  <sheetData>
    <row r="1" spans="1:11" x14ac:dyDescent="0.25">
      <c r="A1" s="90" t="s">
        <v>161</v>
      </c>
      <c r="B1" s="91"/>
      <c r="C1" s="90"/>
      <c r="D1" s="90"/>
      <c r="E1" s="90"/>
      <c r="F1" s="90"/>
      <c r="G1" s="90"/>
      <c r="H1" s="90"/>
    </row>
    <row r="2" spans="1:11" x14ac:dyDescent="0.25">
      <c r="A2" s="91" t="s">
        <v>47</v>
      </c>
      <c r="B2" s="93"/>
    </row>
    <row r="3" spans="1:11" x14ac:dyDescent="0.25">
      <c r="A3" s="94"/>
      <c r="B3" s="93"/>
      <c r="C3" s="574"/>
      <c r="D3" s="574"/>
      <c r="E3" s="574"/>
      <c r="F3" s="574"/>
      <c r="G3" s="574"/>
      <c r="H3" s="574"/>
    </row>
    <row r="4" spans="1:11" x14ac:dyDescent="0.25">
      <c r="A4" s="91" t="s">
        <v>47</v>
      </c>
      <c r="B4" s="95"/>
      <c r="C4" s="96"/>
    </row>
    <row r="5" spans="1:11" ht="38.25" customHeight="1" x14ac:dyDescent="0.25">
      <c r="A5" s="91" t="s">
        <v>47</v>
      </c>
      <c r="B5" s="95" t="s">
        <v>140</v>
      </c>
      <c r="C5" s="560" t="s">
        <v>420</v>
      </c>
      <c r="D5" s="560"/>
      <c r="E5" s="560"/>
      <c r="F5" s="560"/>
      <c r="G5" s="560"/>
      <c r="H5" s="560"/>
      <c r="I5" s="110"/>
    </row>
    <row r="6" spans="1:11" x14ac:dyDescent="0.25">
      <c r="A6" s="91"/>
      <c r="B6" s="91"/>
    </row>
    <row r="7" spans="1:11" x14ac:dyDescent="0.25">
      <c r="A7" s="90"/>
      <c r="B7" s="93"/>
      <c r="C7" s="90" t="s">
        <v>141</v>
      </c>
      <c r="D7" s="90"/>
      <c r="E7" s="90"/>
      <c r="F7" s="90"/>
      <c r="G7" s="90"/>
      <c r="H7" s="90"/>
    </row>
    <row r="8" spans="1:11" x14ac:dyDescent="0.25">
      <c r="A8" s="91" t="s">
        <v>47</v>
      </c>
      <c r="B8" s="95"/>
    </row>
    <row r="9" spans="1:11" x14ac:dyDescent="0.25">
      <c r="A9" s="94"/>
      <c r="B9" s="95" t="s">
        <v>142</v>
      </c>
      <c r="C9" s="575" t="s">
        <v>143</v>
      </c>
      <c r="D9" s="575"/>
      <c r="E9" s="575"/>
      <c r="F9" s="575"/>
      <c r="G9" s="575"/>
      <c r="H9" s="575"/>
    </row>
    <row r="10" spans="1:11" x14ac:dyDescent="0.25">
      <c r="A10" s="91" t="s">
        <v>47</v>
      </c>
    </row>
    <row r="11" spans="1:11" x14ac:dyDescent="0.25">
      <c r="A11" s="95" t="s">
        <v>421</v>
      </c>
      <c r="B11" s="95"/>
      <c r="I11" s="92" t="s">
        <v>54</v>
      </c>
    </row>
    <row r="12" spans="1:11" x14ac:dyDescent="0.25">
      <c r="A12" s="576" t="s">
        <v>52</v>
      </c>
      <c r="B12" s="577" t="s">
        <v>44</v>
      </c>
      <c r="C12" s="578" t="s">
        <v>144</v>
      </c>
      <c r="D12" s="579" t="s">
        <v>43</v>
      </c>
      <c r="E12" s="579" t="s">
        <v>47</v>
      </c>
      <c r="F12" s="579" t="s">
        <v>47</v>
      </c>
      <c r="G12" s="579" t="s">
        <v>47</v>
      </c>
      <c r="H12" s="579" t="s">
        <v>47</v>
      </c>
    </row>
    <row r="13" spans="1:11" ht="31.5" x14ac:dyDescent="0.25">
      <c r="A13" s="576" t="s">
        <v>47</v>
      </c>
      <c r="B13" s="577"/>
      <c r="C13" s="578" t="s">
        <v>47</v>
      </c>
      <c r="D13" s="97" t="s">
        <v>145</v>
      </c>
      <c r="E13" s="97" t="s">
        <v>2</v>
      </c>
      <c r="F13" s="97" t="s">
        <v>50</v>
      </c>
      <c r="G13" s="97" t="s">
        <v>51</v>
      </c>
      <c r="H13" s="97" t="s">
        <v>55</v>
      </c>
    </row>
    <row r="14" spans="1:11" x14ac:dyDescent="0.25">
      <c r="A14" s="98">
        <v>1</v>
      </c>
      <c r="B14" s="99">
        <v>2</v>
      </c>
      <c r="C14" s="100">
        <v>3</v>
      </c>
      <c r="D14" s="97">
        <v>4</v>
      </c>
      <c r="E14" s="97">
        <v>5</v>
      </c>
      <c r="F14" s="97">
        <v>6</v>
      </c>
      <c r="G14" s="97">
        <v>7</v>
      </c>
      <c r="H14" s="97">
        <v>8</v>
      </c>
    </row>
    <row r="15" spans="1:11" ht="25.5" x14ac:dyDescent="0.25">
      <c r="A15" s="101">
        <v>1</v>
      </c>
      <c r="B15" s="197" t="s">
        <v>31</v>
      </c>
      <c r="C15" s="202" t="s">
        <v>568</v>
      </c>
      <c r="D15" s="102">
        <v>0</v>
      </c>
      <c r="E15" s="102">
        <f>'ЛСР 02-01-01'!N128*I15</f>
        <v>27670</v>
      </c>
      <c r="F15" s="102">
        <f>'ЛСР 02-01-01'!N136*I15</f>
        <v>77805</v>
      </c>
      <c r="G15" s="102"/>
      <c r="H15" s="102">
        <f>D15+E15+F15+G15</f>
        <v>105475</v>
      </c>
      <c r="I15" s="209">
        <f>[1]Лист1!J19</f>
        <v>5</v>
      </c>
      <c r="K15" s="105"/>
    </row>
    <row r="16" spans="1:11" ht="25.5" x14ac:dyDescent="0.25">
      <c r="A16" s="101"/>
      <c r="B16" s="197" t="s">
        <v>396</v>
      </c>
      <c r="C16" s="202" t="s">
        <v>569</v>
      </c>
      <c r="D16" s="102"/>
      <c r="E16" s="102">
        <f>'ЛСР 02-02-01'!N128*I16</f>
        <v>1280300</v>
      </c>
      <c r="F16" s="102">
        <f>'ЛСР 02-02-01'!N136*I16</f>
        <v>2964750</v>
      </c>
      <c r="G16" s="102"/>
      <c r="H16" s="102">
        <f t="shared" ref="H16:H17" si="0">D16+E16+F16+G16</f>
        <v>4245050</v>
      </c>
      <c r="I16" s="210">
        <f>[1]Лист1!J20</f>
        <v>118</v>
      </c>
      <c r="K16" s="105"/>
    </row>
    <row r="17" spans="1:11" x14ac:dyDescent="0.25">
      <c r="A17" s="101"/>
      <c r="B17" s="197" t="s">
        <v>397</v>
      </c>
      <c r="C17" s="202" t="s">
        <v>570</v>
      </c>
      <c r="D17" s="102"/>
      <c r="E17" s="102">
        <f>'ЛСР 02-03-01'!N167*I17</f>
        <v>0</v>
      </c>
      <c r="F17" s="102">
        <f>'ЛСР 02-03-01'!N175*I17</f>
        <v>0</v>
      </c>
      <c r="G17" s="102"/>
      <c r="H17" s="102">
        <f t="shared" si="0"/>
        <v>0</v>
      </c>
      <c r="I17" s="210">
        <f>[1]Лист1!J21</f>
        <v>0</v>
      </c>
      <c r="K17" s="105"/>
    </row>
    <row r="18" spans="1:11" x14ac:dyDescent="0.25">
      <c r="A18" s="97"/>
      <c r="B18" s="43"/>
      <c r="C18" s="103" t="s">
        <v>146</v>
      </c>
      <c r="D18" s="102">
        <f>SUM(D15:D17)</f>
        <v>0</v>
      </c>
      <c r="E18" s="102">
        <f>SUM(E15:E17)</f>
        <v>1307970</v>
      </c>
      <c r="F18" s="102">
        <f>SUM(F15:F17)</f>
        <v>3042555</v>
      </c>
      <c r="G18" s="102">
        <f>SUM(G15:G17)</f>
        <v>0</v>
      </c>
      <c r="H18" s="102">
        <f>SUM(H15:H17)</f>
        <v>4350525</v>
      </c>
    </row>
    <row r="19" spans="1:11" ht="25.5" x14ac:dyDescent="0.25">
      <c r="A19" s="101">
        <v>2</v>
      </c>
      <c r="B19" s="43" t="s">
        <v>147</v>
      </c>
      <c r="C19" s="101" t="s">
        <v>148</v>
      </c>
      <c r="D19" s="102"/>
      <c r="E19" s="102"/>
      <c r="F19" s="102"/>
      <c r="G19" s="102"/>
      <c r="H19" s="102"/>
    </row>
    <row r="20" spans="1:11" ht="38.25" x14ac:dyDescent="0.25">
      <c r="A20" s="101">
        <v>3</v>
      </c>
      <c r="B20" s="43" t="s">
        <v>149</v>
      </c>
      <c r="C20" s="101" t="s">
        <v>150</v>
      </c>
      <c r="D20" s="102"/>
      <c r="E20" s="102"/>
      <c r="F20" s="102"/>
      <c r="G20" s="102"/>
      <c r="H20" s="102"/>
    </row>
    <row r="21" spans="1:11" x14ac:dyDescent="0.25">
      <c r="A21" s="97"/>
      <c r="B21" s="103"/>
      <c r="C21" s="103" t="s">
        <v>146</v>
      </c>
      <c r="D21" s="102">
        <f>D20+D19</f>
        <v>0</v>
      </c>
      <c r="E21" s="102">
        <f t="shared" ref="E21:F21" si="1">E20+E19</f>
        <v>0</v>
      </c>
      <c r="F21" s="102">
        <f t="shared" si="1"/>
        <v>0</v>
      </c>
      <c r="G21" s="102"/>
      <c r="H21" s="102">
        <f t="shared" ref="H21:H22" si="2">G21+F21+E21+D21</f>
        <v>0</v>
      </c>
    </row>
    <row r="22" spans="1:11" x14ac:dyDescent="0.25">
      <c r="A22" s="97"/>
      <c r="B22" s="103"/>
      <c r="C22" s="103" t="s">
        <v>151</v>
      </c>
      <c r="D22" s="102">
        <f>D21+D18</f>
        <v>0</v>
      </c>
      <c r="E22" s="102">
        <f t="shared" ref="E22:G22" si="3">E21+E18</f>
        <v>1307970</v>
      </c>
      <c r="F22" s="102">
        <f t="shared" si="3"/>
        <v>3042555</v>
      </c>
      <c r="G22" s="102">
        <f t="shared" si="3"/>
        <v>0</v>
      </c>
      <c r="H22" s="102">
        <f t="shared" si="2"/>
        <v>4350525</v>
      </c>
    </row>
    <row r="23" spans="1:11" x14ac:dyDescent="0.25">
      <c r="A23" s="97"/>
      <c r="B23" s="103"/>
      <c r="C23" s="101" t="s">
        <v>60</v>
      </c>
      <c r="D23" s="102"/>
      <c r="E23" s="102"/>
      <c r="F23" s="102"/>
      <c r="G23" s="102"/>
      <c r="H23" s="102"/>
    </row>
    <row r="24" spans="1:11" x14ac:dyDescent="0.25">
      <c r="A24" s="97"/>
      <c r="B24" s="103"/>
      <c r="C24" s="101" t="s">
        <v>62</v>
      </c>
      <c r="D24" s="102"/>
      <c r="E24" s="102"/>
      <c r="F24" s="102"/>
      <c r="G24" s="102"/>
      <c r="H24" s="102"/>
    </row>
    <row r="25" spans="1:11" x14ac:dyDescent="0.25">
      <c r="A25" s="97"/>
      <c r="B25" s="103"/>
      <c r="C25" s="101" t="s">
        <v>152</v>
      </c>
      <c r="D25" s="102"/>
      <c r="E25" s="102"/>
      <c r="F25" s="102"/>
      <c r="G25" s="102"/>
      <c r="H25" s="102"/>
    </row>
    <row r="26" spans="1:11" x14ac:dyDescent="0.25">
      <c r="A26" s="97"/>
      <c r="B26" s="103"/>
      <c r="C26" s="101" t="s">
        <v>153</v>
      </c>
      <c r="D26" s="102"/>
      <c r="E26" s="102"/>
      <c r="F26" s="102"/>
      <c r="G26" s="102"/>
      <c r="H26" s="102"/>
    </row>
    <row r="27" spans="1:11" x14ac:dyDescent="0.25">
      <c r="A27" s="97"/>
      <c r="B27" s="103"/>
      <c r="C27" s="101" t="s">
        <v>154</v>
      </c>
      <c r="D27" s="102"/>
      <c r="E27" s="102"/>
      <c r="F27" s="102"/>
      <c r="G27" s="102"/>
      <c r="H27" s="102"/>
    </row>
    <row r="28" spans="1:11" x14ac:dyDescent="0.25">
      <c r="A28" s="97"/>
      <c r="B28" s="106"/>
      <c r="C28" s="101" t="s">
        <v>155</v>
      </c>
      <c r="D28" s="102"/>
      <c r="E28" s="102"/>
      <c r="F28" s="102"/>
      <c r="G28" s="102"/>
      <c r="H28" s="102"/>
    </row>
    <row r="29" spans="1:11" x14ac:dyDescent="0.25">
      <c r="A29" s="98"/>
      <c r="B29" s="107"/>
      <c r="C29" s="108" t="s">
        <v>156</v>
      </c>
      <c r="D29" s="102"/>
      <c r="E29" s="102"/>
      <c r="F29" s="102"/>
      <c r="G29" s="102"/>
      <c r="H29" s="102"/>
    </row>
    <row r="30" spans="1:11" x14ac:dyDescent="0.25">
      <c r="B30" s="92" t="s">
        <v>157</v>
      </c>
      <c r="H30" s="104"/>
    </row>
    <row r="31" spans="1:11" x14ac:dyDescent="0.25">
      <c r="B31" s="92" t="s">
        <v>158</v>
      </c>
      <c r="H31" s="104"/>
    </row>
    <row r="32" spans="1:11" x14ac:dyDescent="0.25">
      <c r="H32" s="104"/>
    </row>
  </sheetData>
  <mergeCells count="7">
    <mergeCell ref="C3:H3"/>
    <mergeCell ref="C5:H5"/>
    <mergeCell ref="C9:H9"/>
    <mergeCell ref="A12:A13"/>
    <mergeCell ref="B12:B13"/>
    <mergeCell ref="C12:C13"/>
    <mergeCell ref="D12:H1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workbookViewId="0">
      <selection activeCell="I16" sqref="I16:I17"/>
    </sheetView>
  </sheetViews>
  <sheetFormatPr defaultRowHeight="15.75" x14ac:dyDescent="0.25"/>
  <cols>
    <col min="1" max="1" width="18.42578125" style="92" customWidth="1"/>
    <col min="2" max="2" width="28.5703125" style="92" bestFit="1" customWidth="1"/>
    <col min="3" max="3" width="68.5703125" style="92" bestFit="1" customWidth="1"/>
    <col min="4" max="4" width="22.140625" style="92" customWidth="1"/>
    <col min="5" max="7" width="17.140625" style="92" bestFit="1" customWidth="1"/>
    <col min="8" max="8" width="24" style="92" customWidth="1"/>
    <col min="9" max="9" width="23.85546875" style="92" customWidth="1"/>
    <col min="10" max="16384" width="9.140625" style="92"/>
  </cols>
  <sheetData>
    <row r="1" spans="1:9" x14ac:dyDescent="0.25">
      <c r="A1" s="90"/>
      <c r="B1" s="91"/>
      <c r="C1" s="90"/>
      <c r="D1" s="90"/>
      <c r="E1" s="90"/>
      <c r="F1" s="90"/>
      <c r="G1" s="90"/>
      <c r="H1" s="90"/>
    </row>
    <row r="2" spans="1:9" x14ac:dyDescent="0.25">
      <c r="A2" s="91" t="s">
        <v>47</v>
      </c>
      <c r="B2" s="93"/>
    </row>
    <row r="3" spans="1:9" x14ac:dyDescent="0.25">
      <c r="A3" s="94"/>
      <c r="B3" s="93"/>
      <c r="C3" s="574"/>
      <c r="D3" s="574"/>
      <c r="E3" s="574"/>
      <c r="F3" s="574"/>
      <c r="G3" s="574"/>
      <c r="H3" s="574"/>
    </row>
    <row r="4" spans="1:9" x14ac:dyDescent="0.25">
      <c r="A4" s="91" t="s">
        <v>47</v>
      </c>
      <c r="B4" s="95"/>
      <c r="C4" s="96"/>
    </row>
    <row r="5" spans="1:9" ht="53.25" customHeight="1" x14ac:dyDescent="0.25">
      <c r="A5" s="91" t="s">
        <v>47</v>
      </c>
      <c r="B5" s="95" t="s">
        <v>140</v>
      </c>
      <c r="C5" s="560" t="s">
        <v>420</v>
      </c>
      <c r="D5" s="560"/>
      <c r="E5" s="560"/>
      <c r="F5" s="560"/>
      <c r="G5" s="560"/>
      <c r="H5" s="560"/>
    </row>
    <row r="6" spans="1:9" x14ac:dyDescent="0.25">
      <c r="A6" s="91"/>
      <c r="B6" s="91"/>
    </row>
    <row r="7" spans="1:9" x14ac:dyDescent="0.25">
      <c r="A7" s="90"/>
      <c r="B7" s="93"/>
      <c r="C7" s="90" t="s">
        <v>159</v>
      </c>
      <c r="D7" s="90"/>
      <c r="E7" s="90"/>
      <c r="F7" s="90"/>
      <c r="G7" s="90"/>
      <c r="H7" s="90"/>
    </row>
    <row r="8" spans="1:9" x14ac:dyDescent="0.25">
      <c r="A8" s="91" t="s">
        <v>47</v>
      </c>
      <c r="B8" s="95"/>
    </row>
    <row r="9" spans="1:9" x14ac:dyDescent="0.25">
      <c r="A9" s="94"/>
      <c r="B9" s="95" t="s">
        <v>142</v>
      </c>
      <c r="C9" s="575" t="s">
        <v>160</v>
      </c>
      <c r="D9" s="575"/>
      <c r="E9" s="575"/>
      <c r="F9" s="575"/>
      <c r="G9" s="575"/>
      <c r="H9" s="575"/>
    </row>
    <row r="10" spans="1:9" x14ac:dyDescent="0.25">
      <c r="A10" s="91" t="s">
        <v>47</v>
      </c>
    </row>
    <row r="11" spans="1:9" x14ac:dyDescent="0.25">
      <c r="A11" s="95" t="s">
        <v>421</v>
      </c>
      <c r="B11" s="95"/>
      <c r="I11" s="92" t="s">
        <v>54</v>
      </c>
    </row>
    <row r="12" spans="1:9" x14ac:dyDescent="0.25">
      <c r="A12" s="576" t="s">
        <v>52</v>
      </c>
      <c r="B12" s="577" t="s">
        <v>44</v>
      </c>
      <c r="C12" s="578" t="s">
        <v>144</v>
      </c>
      <c r="D12" s="579" t="s">
        <v>43</v>
      </c>
      <c r="E12" s="579" t="s">
        <v>47</v>
      </c>
      <c r="F12" s="579" t="s">
        <v>47</v>
      </c>
      <c r="G12" s="579" t="s">
        <v>47</v>
      </c>
      <c r="H12" s="579" t="s">
        <v>47</v>
      </c>
      <c r="I12" s="45"/>
    </row>
    <row r="13" spans="1:9" ht="31.5" x14ac:dyDescent="0.25">
      <c r="A13" s="576" t="s">
        <v>47</v>
      </c>
      <c r="B13" s="577"/>
      <c r="C13" s="578" t="s">
        <v>47</v>
      </c>
      <c r="D13" s="97" t="s">
        <v>145</v>
      </c>
      <c r="E13" s="97" t="s">
        <v>2</v>
      </c>
      <c r="F13" s="97" t="s">
        <v>50</v>
      </c>
      <c r="G13" s="97" t="s">
        <v>51</v>
      </c>
      <c r="H13" s="97" t="s">
        <v>55</v>
      </c>
    </row>
    <row r="14" spans="1:9" x14ac:dyDescent="0.25">
      <c r="A14" s="98">
        <v>1</v>
      </c>
      <c r="B14" s="99">
        <v>2</v>
      </c>
      <c r="C14" s="100">
        <v>3</v>
      </c>
      <c r="D14" s="97">
        <v>4</v>
      </c>
      <c r="E14" s="97">
        <v>5</v>
      </c>
      <c r="F14" s="97">
        <v>6</v>
      </c>
      <c r="G14" s="97">
        <v>7</v>
      </c>
      <c r="H14" s="97">
        <v>8</v>
      </c>
    </row>
    <row r="15" spans="1:9" x14ac:dyDescent="0.25">
      <c r="A15" s="101">
        <v>1</v>
      </c>
      <c r="B15" s="196" t="s">
        <v>358</v>
      </c>
      <c r="C15" s="196" t="s">
        <v>361</v>
      </c>
      <c r="D15" s="102"/>
      <c r="E15" s="102"/>
      <c r="F15" s="102"/>
      <c r="G15" s="102">
        <f>'ЛСР 09-01-01'!N73*I15</f>
        <v>2530</v>
      </c>
      <c r="H15" s="102">
        <f>G15+F15+E15+D15</f>
        <v>2530</v>
      </c>
      <c r="I15" s="210">
        <f>[1]Лист1!J22</f>
        <v>5</v>
      </c>
    </row>
    <row r="16" spans="1:9" x14ac:dyDescent="0.25">
      <c r="A16" s="101"/>
      <c r="B16" s="196" t="s">
        <v>359</v>
      </c>
      <c r="C16" s="196" t="s">
        <v>362</v>
      </c>
      <c r="D16" s="102"/>
      <c r="E16" s="102"/>
      <c r="F16" s="102"/>
      <c r="G16" s="102">
        <f>'ЛСР 09-01-02'!N73*I16</f>
        <v>59708</v>
      </c>
      <c r="H16" s="102">
        <f t="shared" ref="H16:H17" si="0">G16+F16+E16+D16</f>
        <v>59708</v>
      </c>
      <c r="I16" s="210">
        <f>[1]Лист1!J23</f>
        <v>118</v>
      </c>
    </row>
    <row r="17" spans="1:9" x14ac:dyDescent="0.25">
      <c r="A17" s="101"/>
      <c r="B17" s="196" t="s">
        <v>360</v>
      </c>
      <c r="C17" s="196" t="s">
        <v>363</v>
      </c>
      <c r="D17" s="102"/>
      <c r="E17" s="102"/>
      <c r="F17" s="102"/>
      <c r="G17" s="102">
        <f>'ЛСР 09-01-03'!N81*I17</f>
        <v>0</v>
      </c>
      <c r="H17" s="102">
        <f t="shared" si="0"/>
        <v>0</v>
      </c>
      <c r="I17" s="210">
        <f>[1]Лист1!J24</f>
        <v>0</v>
      </c>
    </row>
    <row r="18" spans="1:9" x14ac:dyDescent="0.25">
      <c r="A18" s="97"/>
      <c r="B18" s="43"/>
      <c r="C18" s="103" t="s">
        <v>146</v>
      </c>
      <c r="D18" s="102"/>
      <c r="E18" s="102"/>
      <c r="F18" s="102"/>
      <c r="G18" s="102">
        <f>SUM(G15:G17)</f>
        <v>62238</v>
      </c>
      <c r="H18" s="102">
        <f>SUM(H15:H17)</f>
        <v>62238</v>
      </c>
      <c r="I18" s="46"/>
    </row>
    <row r="19" spans="1:9" ht="25.5" x14ac:dyDescent="0.25">
      <c r="A19" s="101">
        <v>2</v>
      </c>
      <c r="B19" s="43" t="s">
        <v>147</v>
      </c>
      <c r="C19" s="101" t="s">
        <v>148</v>
      </c>
      <c r="D19" s="102"/>
      <c r="E19" s="102"/>
      <c r="F19" s="102"/>
      <c r="G19" s="102"/>
      <c r="H19" s="102"/>
      <c r="I19" s="46"/>
    </row>
    <row r="20" spans="1:9" ht="38.25" x14ac:dyDescent="0.25">
      <c r="A20" s="101">
        <v>3</v>
      </c>
      <c r="B20" s="43" t="s">
        <v>149</v>
      </c>
      <c r="C20" s="101" t="s">
        <v>150</v>
      </c>
      <c r="D20" s="102"/>
      <c r="E20" s="102"/>
      <c r="F20" s="102"/>
      <c r="G20" s="102"/>
      <c r="H20" s="102"/>
    </row>
    <row r="21" spans="1:9" x14ac:dyDescent="0.25">
      <c r="A21" s="97"/>
      <c r="B21" s="103"/>
      <c r="C21" s="103" t="s">
        <v>146</v>
      </c>
      <c r="D21" s="102"/>
      <c r="E21" s="102"/>
      <c r="F21" s="102"/>
      <c r="G21" s="102"/>
      <c r="H21" s="102"/>
    </row>
    <row r="22" spans="1:9" x14ac:dyDescent="0.25">
      <c r="A22" s="97"/>
      <c r="B22" s="103"/>
      <c r="C22" s="103" t="s">
        <v>151</v>
      </c>
      <c r="D22" s="102">
        <f>D21+D18</f>
        <v>0</v>
      </c>
      <c r="E22" s="102">
        <f t="shared" ref="E22:H22" si="1">E21+E18</f>
        <v>0</v>
      </c>
      <c r="F22" s="102">
        <f t="shared" si="1"/>
        <v>0</v>
      </c>
      <c r="G22" s="102">
        <f t="shared" si="1"/>
        <v>62238</v>
      </c>
      <c r="H22" s="102">
        <f t="shared" si="1"/>
        <v>62238</v>
      </c>
    </row>
    <row r="23" spans="1:9" x14ac:dyDescent="0.25">
      <c r="A23" s="97"/>
      <c r="B23" s="103"/>
      <c r="C23" s="101" t="s">
        <v>60</v>
      </c>
      <c r="D23" s="102"/>
      <c r="E23" s="102"/>
      <c r="F23" s="102"/>
      <c r="G23" s="102"/>
      <c r="H23" s="102"/>
      <c r="I23" s="105"/>
    </row>
    <row r="24" spans="1:9" x14ac:dyDescent="0.25">
      <c r="A24" s="97"/>
      <c r="B24" s="103"/>
      <c r="C24" s="101" t="s">
        <v>62</v>
      </c>
      <c r="D24" s="102"/>
      <c r="E24" s="102"/>
      <c r="F24" s="102"/>
      <c r="G24" s="102"/>
      <c r="H24" s="102"/>
    </row>
    <row r="25" spans="1:9" x14ac:dyDescent="0.25">
      <c r="A25" s="97"/>
      <c r="B25" s="103"/>
      <c r="C25" s="101" t="s">
        <v>152</v>
      </c>
      <c r="D25" s="102"/>
      <c r="E25" s="102"/>
      <c r="F25" s="102"/>
      <c r="G25" s="102"/>
      <c r="H25" s="102"/>
    </row>
    <row r="26" spans="1:9" x14ac:dyDescent="0.25">
      <c r="A26" s="97"/>
      <c r="B26" s="103"/>
      <c r="C26" s="101" t="s">
        <v>153</v>
      </c>
      <c r="D26" s="102"/>
      <c r="E26" s="102"/>
      <c r="F26" s="102"/>
      <c r="G26" s="102"/>
      <c r="H26" s="102"/>
    </row>
    <row r="27" spans="1:9" x14ac:dyDescent="0.25">
      <c r="A27" s="97"/>
      <c r="B27" s="103"/>
      <c r="C27" s="101" t="s">
        <v>154</v>
      </c>
      <c r="D27" s="102"/>
      <c r="E27" s="102"/>
      <c r="F27" s="102"/>
      <c r="G27" s="102"/>
      <c r="H27" s="102"/>
      <c r="I27" s="104"/>
    </row>
    <row r="28" spans="1:9" x14ac:dyDescent="0.25">
      <c r="A28" s="97"/>
      <c r="B28" s="106"/>
      <c r="C28" s="101" t="s">
        <v>155</v>
      </c>
      <c r="D28" s="102"/>
      <c r="E28" s="102"/>
      <c r="F28" s="102"/>
      <c r="G28" s="102"/>
      <c r="H28" s="102"/>
    </row>
    <row r="29" spans="1:9" x14ac:dyDescent="0.25">
      <c r="A29" s="98"/>
      <c r="B29" s="107"/>
      <c r="C29" s="108" t="s">
        <v>156</v>
      </c>
      <c r="D29" s="102"/>
      <c r="E29" s="102"/>
      <c r="F29" s="102"/>
      <c r="G29" s="102"/>
      <c r="H29" s="102"/>
    </row>
    <row r="30" spans="1:9" x14ac:dyDescent="0.25">
      <c r="B30" s="92" t="s">
        <v>157</v>
      </c>
      <c r="H30" s="104"/>
      <c r="I30" s="104"/>
    </row>
    <row r="31" spans="1:9" x14ac:dyDescent="0.25">
      <c r="B31" s="92" t="s">
        <v>158</v>
      </c>
      <c r="H31" s="104"/>
      <c r="I31" s="105"/>
    </row>
    <row r="32" spans="1:9" x14ac:dyDescent="0.25">
      <c r="H32" s="104"/>
    </row>
  </sheetData>
  <mergeCells count="7">
    <mergeCell ref="C3:H3"/>
    <mergeCell ref="C5:H5"/>
    <mergeCell ref="C9:H9"/>
    <mergeCell ref="A12:A13"/>
    <mergeCell ref="B12:B13"/>
    <mergeCell ref="C12:C13"/>
    <mergeCell ref="D12:H1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42"/>
  <sheetViews>
    <sheetView topLeftCell="A101" workbookViewId="0">
      <selection activeCell="A16" sqref="A16:N16"/>
    </sheetView>
  </sheetViews>
  <sheetFormatPr defaultColWidth="9.140625" defaultRowHeight="10.5" customHeight="1" x14ac:dyDescent="0.2"/>
  <cols>
    <col min="1" max="1" width="8.85546875" style="54" customWidth="1"/>
    <col min="2" max="2" width="20.140625" style="62" customWidth="1"/>
    <col min="3" max="4" width="10.42578125" style="62" customWidth="1"/>
    <col min="5" max="5" width="13.28515625" style="62" customWidth="1"/>
    <col min="6" max="6" width="8.5703125" style="62" customWidth="1"/>
    <col min="7" max="7" width="7.85546875" style="62" customWidth="1"/>
    <col min="8" max="8" width="8.42578125" style="62" customWidth="1"/>
    <col min="9" max="9" width="8.7109375" style="62" customWidth="1"/>
    <col min="10" max="10" width="8.140625" style="62" customWidth="1"/>
    <col min="11" max="11" width="8.5703125" style="62" customWidth="1"/>
    <col min="12" max="12" width="10" style="62" customWidth="1"/>
    <col min="13" max="13" width="7.85546875" style="62" customWidth="1"/>
    <col min="14" max="14" width="9.7109375" style="62" customWidth="1"/>
    <col min="15" max="15" width="11" style="62" hidden="1" customWidth="1"/>
    <col min="16" max="16" width="14.28515625" style="62" customWidth="1"/>
    <col min="17" max="20" width="9.140625" style="62"/>
    <col min="21" max="21" width="49.85546875" style="55" hidden="1" customWidth="1"/>
    <col min="22" max="22" width="44.28515625" style="55" hidden="1" customWidth="1"/>
    <col min="23" max="23" width="101.5703125" style="55" hidden="1" customWidth="1"/>
    <col min="24" max="27" width="141" style="55" hidden="1" customWidth="1"/>
    <col min="28" max="28" width="34.140625" style="55" hidden="1" customWidth="1"/>
    <col min="29" max="29" width="112" style="55" hidden="1" customWidth="1"/>
    <col min="30" max="33" width="34.140625" style="55" hidden="1" customWidth="1"/>
    <col min="34" max="36" width="84.42578125" style="55" hidden="1" customWidth="1"/>
    <col min="37" max="16384" width="9.140625" style="62"/>
  </cols>
  <sheetData>
    <row r="1" spans="1:25" s="53" customFormat="1" ht="15" x14ac:dyDescent="0.25">
      <c r="A1" s="296"/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298" t="s">
        <v>427</v>
      </c>
    </row>
    <row r="2" spans="1:25" s="53" customFormat="1" ht="15" x14ac:dyDescent="0.25">
      <c r="A2" s="296"/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8" t="s">
        <v>428</v>
      </c>
    </row>
    <row r="3" spans="1:25" s="53" customFormat="1" ht="8.25" customHeight="1" x14ac:dyDescent="0.25">
      <c r="A3" s="296"/>
      <c r="B3" s="296"/>
      <c r="C3" s="296"/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8"/>
    </row>
    <row r="4" spans="1:25" s="53" customFormat="1" ht="14.25" customHeight="1" x14ac:dyDescent="0.25">
      <c r="A4" s="607" t="s">
        <v>45</v>
      </c>
      <c r="B4" s="607"/>
      <c r="C4" s="607"/>
      <c r="D4" s="300"/>
      <c r="E4" s="296"/>
      <c r="F4" s="296"/>
      <c r="G4" s="296"/>
      <c r="H4" s="296"/>
      <c r="I4" s="296"/>
      <c r="J4" s="296"/>
      <c r="K4" s="607" t="s">
        <v>46</v>
      </c>
      <c r="L4" s="607"/>
      <c r="M4" s="607"/>
      <c r="N4" s="607"/>
    </row>
    <row r="5" spans="1:25" s="53" customFormat="1" ht="12" customHeight="1" x14ac:dyDescent="0.25">
      <c r="A5" s="608"/>
      <c r="B5" s="608"/>
      <c r="C5" s="608"/>
      <c r="D5" s="608"/>
      <c r="E5" s="297"/>
      <c r="F5" s="296"/>
      <c r="G5" s="296"/>
      <c r="H5" s="296"/>
      <c r="I5" s="296"/>
      <c r="J5" s="609"/>
      <c r="K5" s="609"/>
      <c r="L5" s="609"/>
      <c r="M5" s="609"/>
      <c r="N5" s="609"/>
    </row>
    <row r="6" spans="1:25" s="53" customFormat="1" ht="15" x14ac:dyDescent="0.25">
      <c r="A6" s="599"/>
      <c r="B6" s="599"/>
      <c r="C6" s="599"/>
      <c r="D6" s="599"/>
      <c r="E6" s="296"/>
      <c r="F6" s="296"/>
      <c r="G6" s="296"/>
      <c r="H6" s="296"/>
      <c r="I6" s="296"/>
      <c r="J6" s="599"/>
      <c r="K6" s="599"/>
      <c r="L6" s="599"/>
      <c r="M6" s="599"/>
      <c r="N6" s="599"/>
      <c r="U6" s="55" t="s">
        <v>47</v>
      </c>
      <c r="V6" s="55" t="s">
        <v>47</v>
      </c>
    </row>
    <row r="7" spans="1:25" s="53" customFormat="1" ht="17.25" customHeight="1" x14ac:dyDescent="0.25">
      <c r="A7" s="304"/>
      <c r="B7" s="305"/>
      <c r="C7" s="297"/>
      <c r="D7" s="297"/>
      <c r="E7" s="296"/>
      <c r="F7" s="296"/>
      <c r="G7" s="296"/>
      <c r="H7" s="296"/>
      <c r="I7" s="296"/>
      <c r="J7" s="304"/>
      <c r="K7" s="304"/>
      <c r="L7" s="304"/>
      <c r="M7" s="304"/>
      <c r="N7" s="305"/>
    </row>
    <row r="8" spans="1:25" s="53" customFormat="1" ht="45" customHeight="1" x14ac:dyDescent="0.25">
      <c r="A8" s="296" t="s">
        <v>429</v>
      </c>
      <c r="B8" s="306"/>
      <c r="C8" s="306"/>
      <c r="D8" s="306"/>
      <c r="E8" s="296"/>
      <c r="F8" s="296"/>
      <c r="G8" s="296"/>
      <c r="H8" s="296"/>
      <c r="I8" s="296"/>
      <c r="J8" s="296"/>
      <c r="K8" s="296"/>
      <c r="L8" s="306"/>
      <c r="M8" s="306"/>
      <c r="N8" s="298" t="s">
        <v>429</v>
      </c>
    </row>
    <row r="9" spans="1:25" s="53" customFormat="1" ht="15.75" customHeight="1" x14ac:dyDescent="0.25">
      <c r="A9" s="296"/>
      <c r="B9" s="296"/>
      <c r="C9" s="296"/>
      <c r="D9" s="296"/>
      <c r="E9" s="296"/>
      <c r="F9" s="307"/>
      <c r="G9" s="296"/>
      <c r="H9" s="296"/>
      <c r="I9" s="296"/>
      <c r="J9" s="296"/>
      <c r="K9" s="296"/>
      <c r="L9" s="296"/>
      <c r="M9" s="296"/>
      <c r="N9" s="296"/>
    </row>
    <row r="10" spans="1:25" s="53" customFormat="1" ht="57" customHeight="1" x14ac:dyDescent="0.25">
      <c r="A10" s="301" t="s">
        <v>430</v>
      </c>
      <c r="B10" s="306"/>
      <c r="C10" s="296"/>
      <c r="D10" s="599"/>
      <c r="E10" s="599"/>
      <c r="F10" s="599"/>
      <c r="G10" s="599"/>
      <c r="H10" s="599"/>
      <c r="I10" s="599"/>
      <c r="J10" s="599"/>
      <c r="K10" s="599"/>
      <c r="L10" s="599"/>
      <c r="M10" s="599"/>
      <c r="N10" s="599"/>
      <c r="W10" s="56" t="s">
        <v>98</v>
      </c>
    </row>
    <row r="11" spans="1:25" s="53" customFormat="1" ht="15" customHeight="1" x14ac:dyDescent="0.25">
      <c r="A11" s="308" t="s">
        <v>431</v>
      </c>
      <c r="B11" s="296"/>
      <c r="C11" s="296"/>
      <c r="D11" s="304" t="s">
        <v>432</v>
      </c>
      <c r="E11" s="304"/>
      <c r="F11" s="309"/>
      <c r="G11" s="309"/>
      <c r="H11" s="309"/>
      <c r="I11" s="309"/>
      <c r="J11" s="309"/>
      <c r="K11" s="309"/>
      <c r="L11" s="309"/>
      <c r="M11" s="309"/>
      <c r="N11" s="309"/>
    </row>
    <row r="12" spans="1:25" s="53" customFormat="1" ht="13.5" customHeight="1" x14ac:dyDescent="0.25">
      <c r="A12" s="308"/>
      <c r="B12" s="296"/>
      <c r="C12" s="296"/>
      <c r="D12" s="296"/>
      <c r="E12" s="296"/>
      <c r="F12" s="306"/>
      <c r="G12" s="306"/>
      <c r="H12" s="306"/>
      <c r="I12" s="306"/>
      <c r="J12" s="306"/>
      <c r="K12" s="306"/>
      <c r="L12" s="306"/>
      <c r="M12" s="306"/>
      <c r="N12" s="306"/>
    </row>
    <row r="13" spans="1:25" s="53" customFormat="1" ht="41.25" customHeight="1" x14ac:dyDescent="0.25">
      <c r="A13" s="610" t="s">
        <v>366</v>
      </c>
      <c r="B13" s="610"/>
      <c r="C13" s="610"/>
      <c r="D13" s="610"/>
      <c r="E13" s="610"/>
      <c r="F13" s="610"/>
      <c r="G13" s="610"/>
      <c r="H13" s="610"/>
      <c r="I13" s="610"/>
      <c r="J13" s="610"/>
      <c r="K13" s="610"/>
      <c r="L13" s="610"/>
      <c r="M13" s="610"/>
      <c r="N13" s="610"/>
      <c r="X13" s="56" t="s">
        <v>47</v>
      </c>
    </row>
    <row r="14" spans="1:25" s="53" customFormat="1" ht="15" x14ac:dyDescent="0.25">
      <c r="A14" s="611" t="s">
        <v>0</v>
      </c>
      <c r="B14" s="611"/>
      <c r="C14" s="611"/>
      <c r="D14" s="611"/>
      <c r="E14" s="611"/>
      <c r="F14" s="611"/>
      <c r="G14" s="611"/>
      <c r="H14" s="611"/>
      <c r="I14" s="611"/>
      <c r="J14" s="611"/>
      <c r="K14" s="611"/>
      <c r="L14" s="611"/>
      <c r="M14" s="611"/>
      <c r="N14" s="611"/>
    </row>
    <row r="15" spans="1:25" s="53" customFormat="1" ht="27" customHeight="1" x14ac:dyDescent="0.25">
      <c r="A15" s="310"/>
      <c r="B15" s="310"/>
      <c r="C15" s="310"/>
      <c r="D15" s="310"/>
      <c r="E15" s="310"/>
      <c r="F15" s="310"/>
      <c r="G15" s="310"/>
      <c r="H15" s="310"/>
      <c r="I15" s="310"/>
      <c r="J15" s="310"/>
      <c r="K15" s="310"/>
      <c r="L15" s="310"/>
      <c r="M15" s="310"/>
      <c r="N15" s="310"/>
    </row>
    <row r="16" spans="1:25" s="53" customFormat="1" ht="15" customHeight="1" x14ac:dyDescent="0.25">
      <c r="A16" s="610" t="s">
        <v>433</v>
      </c>
      <c r="B16" s="610"/>
      <c r="C16" s="610"/>
      <c r="D16" s="610"/>
      <c r="E16" s="610"/>
      <c r="F16" s="610"/>
      <c r="G16" s="610"/>
      <c r="H16" s="610"/>
      <c r="I16" s="610"/>
      <c r="J16" s="610"/>
      <c r="K16" s="610"/>
      <c r="L16" s="610"/>
      <c r="M16" s="610"/>
      <c r="N16" s="610"/>
      <c r="Y16" s="56" t="s">
        <v>47</v>
      </c>
    </row>
    <row r="17" spans="1:26" s="53" customFormat="1" ht="15" x14ac:dyDescent="0.25">
      <c r="A17" s="611" t="s">
        <v>434</v>
      </c>
      <c r="B17" s="611"/>
      <c r="C17" s="611"/>
      <c r="D17" s="611"/>
      <c r="E17" s="611"/>
      <c r="F17" s="611"/>
      <c r="G17" s="611"/>
      <c r="H17" s="611"/>
      <c r="I17" s="611"/>
      <c r="J17" s="611"/>
      <c r="K17" s="611"/>
      <c r="L17" s="611"/>
      <c r="M17" s="611"/>
      <c r="N17" s="611"/>
    </row>
    <row r="18" spans="1:26" s="53" customFormat="1" ht="24" customHeight="1" x14ac:dyDescent="0.25">
      <c r="A18" s="615" t="s">
        <v>435</v>
      </c>
      <c r="B18" s="615"/>
      <c r="C18" s="615"/>
      <c r="D18" s="615"/>
      <c r="E18" s="615"/>
      <c r="F18" s="615"/>
      <c r="G18" s="615"/>
      <c r="H18" s="615"/>
      <c r="I18" s="615"/>
      <c r="J18" s="615"/>
      <c r="K18" s="615"/>
      <c r="L18" s="615"/>
      <c r="M18" s="615"/>
      <c r="N18" s="615"/>
    </row>
    <row r="19" spans="1:26" s="53" customFormat="1" ht="21.75" customHeight="1" x14ac:dyDescent="0.25">
      <c r="A19" s="311"/>
      <c r="B19" s="311"/>
      <c r="C19" s="311"/>
      <c r="D19" s="311"/>
      <c r="E19" s="311"/>
      <c r="F19" s="311"/>
      <c r="G19" s="311"/>
      <c r="H19" s="311"/>
      <c r="I19" s="311"/>
      <c r="J19" s="311"/>
      <c r="K19" s="311"/>
      <c r="L19" s="311"/>
      <c r="M19" s="311"/>
      <c r="N19" s="311"/>
    </row>
    <row r="20" spans="1:26" s="53" customFormat="1" ht="15" customHeight="1" x14ac:dyDescent="0.25">
      <c r="A20" s="613" t="s">
        <v>585</v>
      </c>
      <c r="B20" s="613"/>
      <c r="C20" s="613"/>
      <c r="D20" s="613"/>
      <c r="E20" s="613"/>
      <c r="F20" s="613"/>
      <c r="G20" s="613"/>
      <c r="H20" s="613"/>
      <c r="I20" s="613"/>
      <c r="J20" s="613"/>
      <c r="K20" s="613"/>
      <c r="L20" s="613"/>
      <c r="M20" s="613"/>
      <c r="N20" s="613"/>
      <c r="Z20" s="56" t="s">
        <v>99</v>
      </c>
    </row>
    <row r="21" spans="1:26" s="53" customFormat="1" ht="13.5" customHeight="1" x14ac:dyDescent="0.25">
      <c r="A21" s="611" t="s">
        <v>436</v>
      </c>
      <c r="B21" s="611"/>
      <c r="C21" s="611"/>
      <c r="D21" s="611"/>
      <c r="E21" s="611"/>
      <c r="F21" s="611"/>
      <c r="G21" s="611"/>
      <c r="H21" s="611"/>
      <c r="I21" s="611"/>
      <c r="J21" s="611"/>
      <c r="K21" s="611"/>
      <c r="L21" s="611"/>
      <c r="M21" s="611"/>
      <c r="N21" s="611"/>
    </row>
    <row r="22" spans="1:26" s="53" customFormat="1" ht="15" customHeight="1" x14ac:dyDescent="0.25">
      <c r="A22" s="296" t="s">
        <v>437</v>
      </c>
      <c r="B22" s="312" t="s">
        <v>438</v>
      </c>
      <c r="C22" s="296" t="s">
        <v>439</v>
      </c>
      <c r="D22" s="296"/>
      <c r="E22" s="296"/>
      <c r="F22" s="297"/>
      <c r="G22" s="297"/>
      <c r="H22" s="297"/>
      <c r="I22" s="297"/>
      <c r="J22" s="297"/>
      <c r="K22" s="297"/>
      <c r="L22" s="297"/>
      <c r="M22" s="297"/>
      <c r="N22" s="297"/>
    </row>
    <row r="23" spans="1:26" s="53" customFormat="1" ht="24.75" customHeight="1" x14ac:dyDescent="0.25">
      <c r="A23" s="296" t="s">
        <v>440</v>
      </c>
      <c r="B23" s="613" t="s">
        <v>367</v>
      </c>
      <c r="C23" s="613"/>
      <c r="D23" s="613"/>
      <c r="E23" s="613"/>
      <c r="F23" s="613"/>
      <c r="G23" s="297"/>
      <c r="H23" s="297"/>
      <c r="I23" s="297"/>
      <c r="J23" s="297"/>
      <c r="K23" s="297"/>
      <c r="L23" s="297"/>
      <c r="M23" s="297"/>
      <c r="N23" s="297"/>
    </row>
    <row r="24" spans="1:26" s="53" customFormat="1" ht="15" customHeight="1" x14ac:dyDescent="0.25">
      <c r="A24" s="296"/>
      <c r="B24" s="616" t="s">
        <v>441</v>
      </c>
      <c r="C24" s="616"/>
      <c r="D24" s="616"/>
      <c r="E24" s="616"/>
      <c r="F24" s="616"/>
      <c r="G24" s="313"/>
      <c r="H24" s="313"/>
      <c r="I24" s="313"/>
      <c r="J24" s="313"/>
      <c r="K24" s="313"/>
      <c r="L24" s="313"/>
      <c r="M24" s="314"/>
      <c r="N24" s="313"/>
    </row>
    <row r="25" spans="1:26" s="53" customFormat="1" ht="9.75" customHeight="1" x14ac:dyDescent="0.25">
      <c r="A25" s="296"/>
      <c r="B25" s="296"/>
      <c r="C25" s="296"/>
      <c r="D25" s="315"/>
      <c r="E25" s="315"/>
      <c r="F25" s="315"/>
      <c r="G25" s="315"/>
      <c r="H25" s="315"/>
      <c r="I25" s="315"/>
      <c r="J25" s="315"/>
      <c r="K25" s="315"/>
      <c r="L25" s="315"/>
      <c r="M25" s="313"/>
      <c r="N25" s="313"/>
    </row>
    <row r="26" spans="1:26" s="53" customFormat="1" ht="15" x14ac:dyDescent="0.25">
      <c r="A26" s="316" t="s">
        <v>442</v>
      </c>
      <c r="B26" s="296"/>
      <c r="C26" s="296"/>
      <c r="D26" s="304" t="s">
        <v>498</v>
      </c>
      <c r="E26" s="296"/>
      <c r="F26" s="317"/>
      <c r="G26" s="317"/>
      <c r="H26" s="317"/>
      <c r="I26" s="317"/>
      <c r="J26" s="317"/>
      <c r="K26" s="317"/>
      <c r="L26" s="317"/>
      <c r="M26" s="317"/>
      <c r="N26" s="317"/>
    </row>
    <row r="27" spans="1:26" s="53" customFormat="1" ht="9.75" customHeight="1" x14ac:dyDescent="0.25">
      <c r="A27" s="296"/>
      <c r="B27" s="296"/>
      <c r="C27" s="296"/>
      <c r="D27" s="317"/>
      <c r="E27" s="317"/>
      <c r="F27" s="317"/>
      <c r="G27" s="317"/>
      <c r="H27" s="317"/>
      <c r="I27" s="317"/>
      <c r="J27" s="317"/>
      <c r="K27" s="317"/>
      <c r="L27" s="317"/>
      <c r="M27" s="317"/>
      <c r="N27" s="317"/>
    </row>
    <row r="28" spans="1:26" s="53" customFormat="1" ht="12.75" customHeight="1" x14ac:dyDescent="0.25">
      <c r="A28" s="316" t="s">
        <v>443</v>
      </c>
      <c r="B28" s="296"/>
      <c r="C28" s="318">
        <v>21.1</v>
      </c>
      <c r="D28" s="319" t="s">
        <v>444</v>
      </c>
      <c r="E28" s="308" t="s">
        <v>49</v>
      </c>
      <c r="F28" s="296"/>
      <c r="G28" s="296"/>
      <c r="H28" s="296"/>
      <c r="I28" s="296"/>
      <c r="J28" s="296"/>
      <c r="K28" s="296"/>
      <c r="L28" s="320"/>
      <c r="M28" s="320"/>
      <c r="N28" s="296"/>
    </row>
    <row r="29" spans="1:26" s="53" customFormat="1" ht="49.5" customHeight="1" x14ac:dyDescent="0.25">
      <c r="A29" s="296"/>
      <c r="B29" s="296" t="s">
        <v>445</v>
      </c>
      <c r="C29" s="321"/>
      <c r="D29" s="322"/>
      <c r="E29" s="308"/>
      <c r="F29" s="296"/>
      <c r="G29" s="296"/>
      <c r="H29" s="296"/>
      <c r="I29" s="296"/>
      <c r="J29" s="296"/>
      <c r="K29" s="296"/>
      <c r="L29" s="296"/>
      <c r="M29" s="296"/>
      <c r="N29" s="296"/>
    </row>
    <row r="30" spans="1:26" s="53" customFormat="1" ht="12.75" customHeight="1" x14ac:dyDescent="0.25">
      <c r="A30" s="296"/>
      <c r="B30" s="296" t="s">
        <v>446</v>
      </c>
      <c r="C30" s="318">
        <v>0</v>
      </c>
      <c r="D30" s="319" t="s">
        <v>447</v>
      </c>
      <c r="E30" s="308" t="s">
        <v>49</v>
      </c>
      <c r="F30" s="296"/>
      <c r="G30" s="296" t="s">
        <v>448</v>
      </c>
      <c r="H30" s="296"/>
      <c r="I30" s="296"/>
      <c r="J30" s="296"/>
      <c r="K30" s="296"/>
      <c r="L30" s="318">
        <v>1.35</v>
      </c>
      <c r="M30" s="319" t="s">
        <v>449</v>
      </c>
      <c r="N30" s="308" t="s">
        <v>49</v>
      </c>
    </row>
    <row r="31" spans="1:26" s="53" customFormat="1" ht="12.75" customHeight="1" x14ac:dyDescent="0.25">
      <c r="A31" s="296"/>
      <c r="B31" s="296" t="s">
        <v>2</v>
      </c>
      <c r="C31" s="318">
        <v>5.53</v>
      </c>
      <c r="D31" s="323" t="s">
        <v>450</v>
      </c>
      <c r="E31" s="308" t="s">
        <v>49</v>
      </c>
      <c r="F31" s="296"/>
      <c r="G31" s="296" t="s">
        <v>451</v>
      </c>
      <c r="H31" s="296"/>
      <c r="I31" s="296"/>
      <c r="J31" s="296"/>
      <c r="K31" s="296"/>
      <c r="L31" s="324"/>
      <c r="M31" s="324">
        <v>3.73</v>
      </c>
      <c r="N31" s="308" t="s">
        <v>452</v>
      </c>
    </row>
    <row r="32" spans="1:26" s="53" customFormat="1" ht="12.75" customHeight="1" x14ac:dyDescent="0.25">
      <c r="A32" s="296"/>
      <c r="B32" s="296" t="s">
        <v>50</v>
      </c>
      <c r="C32" s="318">
        <v>15.56</v>
      </c>
      <c r="D32" s="323" t="s">
        <v>453</v>
      </c>
      <c r="E32" s="308" t="s">
        <v>49</v>
      </c>
      <c r="F32" s="296"/>
      <c r="G32" s="296" t="s">
        <v>454</v>
      </c>
      <c r="H32" s="296"/>
      <c r="I32" s="296"/>
      <c r="J32" s="296"/>
      <c r="K32" s="296"/>
      <c r="L32" s="324"/>
      <c r="M32" s="324">
        <v>0.01</v>
      </c>
      <c r="N32" s="308" t="s">
        <v>452</v>
      </c>
    </row>
    <row r="33" spans="1:31" s="53" customFormat="1" ht="12.75" customHeight="1" x14ac:dyDescent="0.25">
      <c r="A33" s="296"/>
      <c r="B33" s="296" t="s">
        <v>51</v>
      </c>
      <c r="C33" s="318">
        <v>0</v>
      </c>
      <c r="D33" s="319" t="s">
        <v>447</v>
      </c>
      <c r="E33" s="308" t="s">
        <v>49</v>
      </c>
      <c r="F33" s="296"/>
      <c r="G33" s="296" t="s">
        <v>455</v>
      </c>
      <c r="H33" s="296"/>
      <c r="I33" s="296"/>
      <c r="J33" s="296"/>
      <c r="K33" s="296"/>
      <c r="L33" s="617"/>
      <c r="M33" s="617"/>
      <c r="N33" s="296"/>
    </row>
    <row r="34" spans="1:31" s="53" customFormat="1" ht="12.75" customHeight="1" x14ac:dyDescent="0.25">
      <c r="A34" s="296"/>
      <c r="B34" s="296"/>
      <c r="C34" s="321"/>
      <c r="D34" s="322"/>
      <c r="E34" s="301"/>
      <c r="F34" s="296"/>
      <c r="G34" s="296"/>
      <c r="H34" s="296"/>
      <c r="I34" s="296"/>
      <c r="J34" s="296"/>
      <c r="K34" s="296"/>
      <c r="L34" s="317"/>
      <c r="M34" s="317"/>
      <c r="N34" s="296"/>
    </row>
    <row r="35" spans="1:31" s="53" customFormat="1" ht="9.75" customHeight="1" x14ac:dyDescent="0.25">
      <c r="A35" s="325"/>
      <c r="B35" s="296"/>
      <c r="C35" s="296"/>
      <c r="D35" s="296"/>
      <c r="E35" s="296"/>
      <c r="F35" s="296"/>
      <c r="G35" s="296"/>
      <c r="H35" s="296"/>
      <c r="I35" s="296"/>
      <c r="J35" s="296"/>
      <c r="K35" s="296"/>
      <c r="L35" s="296"/>
      <c r="M35" s="296"/>
      <c r="N35" s="296"/>
    </row>
    <row r="36" spans="1:31" s="53" customFormat="1" ht="56.25" customHeight="1" x14ac:dyDescent="0.25">
      <c r="A36" s="612" t="s">
        <v>52</v>
      </c>
      <c r="B36" s="612" t="s">
        <v>44</v>
      </c>
      <c r="C36" s="612" t="s">
        <v>53</v>
      </c>
      <c r="D36" s="612"/>
      <c r="E36" s="612"/>
      <c r="F36" s="612" t="s">
        <v>456</v>
      </c>
      <c r="G36" s="612" t="s">
        <v>54</v>
      </c>
      <c r="H36" s="612"/>
      <c r="I36" s="612"/>
      <c r="J36" s="612" t="s">
        <v>457</v>
      </c>
      <c r="K36" s="612"/>
      <c r="L36" s="612"/>
      <c r="M36" s="612" t="s">
        <v>458</v>
      </c>
      <c r="N36" s="612" t="s">
        <v>459</v>
      </c>
    </row>
    <row r="37" spans="1:31" s="53" customFormat="1" ht="36.75" customHeight="1" x14ac:dyDescent="0.25">
      <c r="A37" s="612"/>
      <c r="B37" s="612"/>
      <c r="C37" s="612"/>
      <c r="D37" s="612"/>
      <c r="E37" s="612"/>
      <c r="F37" s="612"/>
      <c r="G37" s="612"/>
      <c r="H37" s="612"/>
      <c r="I37" s="612"/>
      <c r="J37" s="612"/>
      <c r="K37" s="612"/>
      <c r="L37" s="612"/>
      <c r="M37" s="612"/>
      <c r="N37" s="612"/>
    </row>
    <row r="38" spans="1:31" s="53" customFormat="1" ht="15" customHeight="1" x14ac:dyDescent="0.25">
      <c r="A38" s="612"/>
      <c r="B38" s="612"/>
      <c r="C38" s="612"/>
      <c r="D38" s="612"/>
      <c r="E38" s="612"/>
      <c r="F38" s="612"/>
      <c r="G38" s="326" t="s">
        <v>460</v>
      </c>
      <c r="H38" s="326" t="s">
        <v>461</v>
      </c>
      <c r="I38" s="326" t="s">
        <v>462</v>
      </c>
      <c r="J38" s="326" t="s">
        <v>460</v>
      </c>
      <c r="K38" s="326" t="s">
        <v>461</v>
      </c>
      <c r="L38" s="326" t="s">
        <v>55</v>
      </c>
      <c r="M38" s="612"/>
      <c r="N38" s="612"/>
    </row>
    <row r="39" spans="1:31" s="53" customFormat="1" ht="15" customHeight="1" x14ac:dyDescent="0.25">
      <c r="A39" s="327">
        <v>1</v>
      </c>
      <c r="B39" s="327">
        <v>2</v>
      </c>
      <c r="C39" s="614">
        <v>3</v>
      </c>
      <c r="D39" s="614"/>
      <c r="E39" s="614"/>
      <c r="F39" s="327">
        <v>4</v>
      </c>
      <c r="G39" s="327">
        <v>5</v>
      </c>
      <c r="H39" s="327">
        <v>6</v>
      </c>
      <c r="I39" s="327">
        <v>7</v>
      </c>
      <c r="J39" s="327">
        <v>8</v>
      </c>
      <c r="K39" s="327">
        <v>9</v>
      </c>
      <c r="L39" s="327">
        <v>10</v>
      </c>
      <c r="M39" s="327">
        <v>11</v>
      </c>
      <c r="N39" s="327">
        <v>12</v>
      </c>
      <c r="O39" s="58"/>
      <c r="P39" s="58"/>
      <c r="Q39" s="58"/>
    </row>
    <row r="40" spans="1:31" s="53" customFormat="1" ht="54" customHeight="1" x14ac:dyDescent="0.25">
      <c r="A40" s="604" t="s">
        <v>56</v>
      </c>
      <c r="B40" s="605"/>
      <c r="C40" s="605"/>
      <c r="D40" s="605"/>
      <c r="E40" s="605"/>
      <c r="F40" s="605"/>
      <c r="G40" s="605"/>
      <c r="H40" s="605"/>
      <c r="I40" s="605"/>
      <c r="J40" s="605"/>
      <c r="K40" s="605"/>
      <c r="L40" s="605"/>
      <c r="M40" s="605"/>
      <c r="N40" s="606"/>
      <c r="AA40" s="59" t="s">
        <v>56</v>
      </c>
    </row>
    <row r="41" spans="1:31" s="53" customFormat="1" ht="23.25" customHeight="1" x14ac:dyDescent="0.25">
      <c r="A41" s="328" t="s">
        <v>57</v>
      </c>
      <c r="B41" s="329" t="s">
        <v>463</v>
      </c>
      <c r="C41" s="600" t="s">
        <v>100</v>
      </c>
      <c r="D41" s="600"/>
      <c r="E41" s="600"/>
      <c r="F41" s="330" t="s">
        <v>369</v>
      </c>
      <c r="G41" s="330"/>
      <c r="H41" s="330"/>
      <c r="I41" s="330" t="s">
        <v>57</v>
      </c>
      <c r="J41" s="331"/>
      <c r="K41" s="330"/>
      <c r="L41" s="331"/>
      <c r="M41" s="330"/>
      <c r="N41" s="332"/>
      <c r="AA41" s="59"/>
      <c r="AB41" s="60" t="s">
        <v>100</v>
      </c>
    </row>
    <row r="42" spans="1:31" s="53" customFormat="1" ht="23.25" customHeight="1" x14ac:dyDescent="0.25">
      <c r="A42" s="333"/>
      <c r="B42" s="334" t="s">
        <v>101</v>
      </c>
      <c r="C42" s="599" t="s">
        <v>102</v>
      </c>
      <c r="D42" s="599"/>
      <c r="E42" s="599"/>
      <c r="F42" s="599"/>
      <c r="G42" s="599"/>
      <c r="H42" s="599"/>
      <c r="I42" s="599"/>
      <c r="J42" s="599"/>
      <c r="K42" s="599"/>
      <c r="L42" s="599"/>
      <c r="M42" s="599"/>
      <c r="N42" s="602"/>
      <c r="AA42" s="59"/>
      <c r="AB42" s="60"/>
      <c r="AC42" s="55" t="s">
        <v>102</v>
      </c>
    </row>
    <row r="43" spans="1:31" s="53" customFormat="1" ht="15" x14ac:dyDescent="0.25">
      <c r="A43" s="335"/>
      <c r="B43" s="334" t="s">
        <v>57</v>
      </c>
      <c r="C43" s="599" t="s">
        <v>60</v>
      </c>
      <c r="D43" s="599"/>
      <c r="E43" s="599"/>
      <c r="F43" s="336"/>
      <c r="G43" s="336"/>
      <c r="H43" s="336"/>
      <c r="I43" s="336"/>
      <c r="J43" s="337">
        <v>2.89</v>
      </c>
      <c r="K43" s="336" t="s">
        <v>464</v>
      </c>
      <c r="L43" s="337">
        <v>3.03</v>
      </c>
      <c r="M43" s="336" t="s">
        <v>520</v>
      </c>
      <c r="N43" s="338">
        <v>108</v>
      </c>
      <c r="AA43" s="59"/>
      <c r="AB43" s="60"/>
      <c r="AD43" s="55" t="s">
        <v>60</v>
      </c>
    </row>
    <row r="44" spans="1:31" s="53" customFormat="1" ht="15" x14ac:dyDescent="0.25">
      <c r="A44" s="335"/>
      <c r="B44" s="334" t="s">
        <v>61</v>
      </c>
      <c r="C44" s="599" t="s">
        <v>62</v>
      </c>
      <c r="D44" s="599"/>
      <c r="E44" s="599"/>
      <c r="F44" s="336"/>
      <c r="G44" s="336"/>
      <c r="H44" s="336"/>
      <c r="I44" s="336"/>
      <c r="J44" s="337">
        <v>2.41</v>
      </c>
      <c r="K44" s="336"/>
      <c r="L44" s="337">
        <v>2.41</v>
      </c>
      <c r="M44" s="336" t="s">
        <v>586</v>
      </c>
      <c r="N44" s="338">
        <v>27</v>
      </c>
      <c r="AA44" s="59"/>
      <c r="AB44" s="60"/>
      <c r="AD44" s="55" t="s">
        <v>62</v>
      </c>
    </row>
    <row r="45" spans="1:31" s="53" customFormat="1" ht="15" x14ac:dyDescent="0.25">
      <c r="A45" s="335"/>
      <c r="B45" s="334" t="s">
        <v>63</v>
      </c>
      <c r="C45" s="599" t="s">
        <v>64</v>
      </c>
      <c r="D45" s="599"/>
      <c r="E45" s="599"/>
      <c r="F45" s="336"/>
      <c r="G45" s="336"/>
      <c r="H45" s="336"/>
      <c r="I45" s="336"/>
      <c r="J45" s="337">
        <v>0.14000000000000001</v>
      </c>
      <c r="K45" s="336"/>
      <c r="L45" s="337">
        <v>0.14000000000000001</v>
      </c>
      <c r="M45" s="336" t="s">
        <v>520</v>
      </c>
      <c r="N45" s="338">
        <v>5</v>
      </c>
      <c r="AA45" s="59"/>
      <c r="AB45" s="60"/>
      <c r="AD45" s="55" t="s">
        <v>64</v>
      </c>
    </row>
    <row r="46" spans="1:31" s="53" customFormat="1" ht="15" customHeight="1" x14ac:dyDescent="0.25">
      <c r="A46" s="335"/>
      <c r="B46" s="334" t="s">
        <v>65</v>
      </c>
      <c r="C46" s="599" t="s">
        <v>66</v>
      </c>
      <c r="D46" s="599"/>
      <c r="E46" s="599"/>
      <c r="F46" s="336"/>
      <c r="G46" s="336"/>
      <c r="H46" s="336"/>
      <c r="I46" s="336"/>
      <c r="J46" s="337">
        <v>0.41</v>
      </c>
      <c r="K46" s="336"/>
      <c r="L46" s="337">
        <v>0.41</v>
      </c>
      <c r="M46" s="336" t="s">
        <v>587</v>
      </c>
      <c r="N46" s="338">
        <v>4</v>
      </c>
      <c r="AA46" s="59"/>
      <c r="AB46" s="60"/>
      <c r="AD46" s="55" t="s">
        <v>66</v>
      </c>
    </row>
    <row r="47" spans="1:31" s="53" customFormat="1" ht="15" customHeight="1" x14ac:dyDescent="0.25">
      <c r="A47" s="335"/>
      <c r="B47" s="334"/>
      <c r="C47" s="599" t="s">
        <v>67</v>
      </c>
      <c r="D47" s="599"/>
      <c r="E47" s="599"/>
      <c r="F47" s="336" t="s">
        <v>465</v>
      </c>
      <c r="G47" s="336" t="s">
        <v>466</v>
      </c>
      <c r="H47" s="336" t="s">
        <v>464</v>
      </c>
      <c r="I47" s="336" t="s">
        <v>467</v>
      </c>
      <c r="J47" s="337"/>
      <c r="K47" s="336"/>
      <c r="L47" s="337"/>
      <c r="M47" s="336"/>
      <c r="N47" s="338"/>
      <c r="AA47" s="59"/>
      <c r="AB47" s="60"/>
      <c r="AE47" s="55" t="s">
        <v>67</v>
      </c>
    </row>
    <row r="48" spans="1:31" s="53" customFormat="1" ht="15" customHeight="1" x14ac:dyDescent="0.25">
      <c r="A48" s="335"/>
      <c r="B48" s="334"/>
      <c r="C48" s="599" t="s">
        <v>68</v>
      </c>
      <c r="D48" s="599"/>
      <c r="E48" s="599"/>
      <c r="F48" s="336" t="s">
        <v>465</v>
      </c>
      <c r="G48" s="336" t="s">
        <v>468</v>
      </c>
      <c r="H48" s="336"/>
      <c r="I48" s="336" t="s">
        <v>468</v>
      </c>
      <c r="J48" s="337"/>
      <c r="K48" s="336"/>
      <c r="L48" s="337"/>
      <c r="M48" s="336"/>
      <c r="N48" s="338"/>
      <c r="AA48" s="59"/>
      <c r="AB48" s="60"/>
      <c r="AE48" s="55" t="s">
        <v>68</v>
      </c>
    </row>
    <row r="49" spans="1:33" s="53" customFormat="1" ht="15" customHeight="1" x14ac:dyDescent="0.25">
      <c r="A49" s="335"/>
      <c r="B49" s="334"/>
      <c r="C49" s="601" t="s">
        <v>69</v>
      </c>
      <c r="D49" s="601"/>
      <c r="E49" s="601"/>
      <c r="F49" s="339"/>
      <c r="G49" s="339"/>
      <c r="H49" s="339"/>
      <c r="I49" s="339"/>
      <c r="J49" s="340">
        <v>5.71</v>
      </c>
      <c r="K49" s="339"/>
      <c r="L49" s="340">
        <v>5.85</v>
      </c>
      <c r="M49" s="339"/>
      <c r="N49" s="341"/>
      <c r="AA49" s="59"/>
      <c r="AB49" s="60"/>
      <c r="AF49" s="55" t="s">
        <v>69</v>
      </c>
    </row>
    <row r="50" spans="1:33" s="53" customFormat="1" ht="15" x14ac:dyDescent="0.25">
      <c r="A50" s="335"/>
      <c r="B50" s="334"/>
      <c r="C50" s="599" t="s">
        <v>70</v>
      </c>
      <c r="D50" s="599"/>
      <c r="E50" s="599"/>
      <c r="F50" s="336"/>
      <c r="G50" s="336"/>
      <c r="H50" s="336"/>
      <c r="I50" s="336"/>
      <c r="J50" s="337"/>
      <c r="K50" s="336"/>
      <c r="L50" s="337">
        <v>3.17</v>
      </c>
      <c r="M50" s="336"/>
      <c r="N50" s="338">
        <v>113</v>
      </c>
      <c r="AA50" s="59"/>
      <c r="AB50" s="60"/>
      <c r="AE50" s="55" t="s">
        <v>70</v>
      </c>
    </row>
    <row r="51" spans="1:33" s="53" customFormat="1" ht="23.25" customHeight="1" x14ac:dyDescent="0.25">
      <c r="A51" s="335"/>
      <c r="B51" s="334" t="s">
        <v>469</v>
      </c>
      <c r="C51" s="599" t="s">
        <v>71</v>
      </c>
      <c r="D51" s="599"/>
      <c r="E51" s="599"/>
      <c r="F51" s="336" t="s">
        <v>470</v>
      </c>
      <c r="G51" s="336" t="s">
        <v>471</v>
      </c>
      <c r="H51" s="336"/>
      <c r="I51" s="336" t="s">
        <v>471</v>
      </c>
      <c r="J51" s="337"/>
      <c r="K51" s="336"/>
      <c r="L51" s="337">
        <v>3.07</v>
      </c>
      <c r="M51" s="336"/>
      <c r="N51" s="338">
        <v>110</v>
      </c>
      <c r="AA51" s="59"/>
      <c r="AB51" s="60"/>
      <c r="AE51" s="55" t="s">
        <v>71</v>
      </c>
    </row>
    <row r="52" spans="1:33" s="53" customFormat="1" ht="46.5" customHeight="1" x14ac:dyDescent="0.25">
      <c r="A52" s="335"/>
      <c r="B52" s="334" t="s">
        <v>472</v>
      </c>
      <c r="C52" s="599" t="s">
        <v>72</v>
      </c>
      <c r="D52" s="599"/>
      <c r="E52" s="599"/>
      <c r="F52" s="336" t="s">
        <v>470</v>
      </c>
      <c r="G52" s="336" t="s">
        <v>473</v>
      </c>
      <c r="H52" s="336"/>
      <c r="I52" s="336" t="s">
        <v>473</v>
      </c>
      <c r="J52" s="337"/>
      <c r="K52" s="336"/>
      <c r="L52" s="337">
        <v>1.62</v>
      </c>
      <c r="M52" s="336"/>
      <c r="N52" s="338">
        <v>58</v>
      </c>
      <c r="AA52" s="59"/>
      <c r="AB52" s="60"/>
      <c r="AE52" s="55" t="s">
        <v>72</v>
      </c>
    </row>
    <row r="53" spans="1:33" s="53" customFormat="1" ht="15" customHeight="1" x14ac:dyDescent="0.25">
      <c r="A53" s="342"/>
      <c r="B53" s="343"/>
      <c r="C53" s="600" t="s">
        <v>73</v>
      </c>
      <c r="D53" s="600"/>
      <c r="E53" s="600"/>
      <c r="F53" s="330"/>
      <c r="G53" s="330"/>
      <c r="H53" s="330"/>
      <c r="I53" s="330"/>
      <c r="J53" s="331"/>
      <c r="K53" s="330"/>
      <c r="L53" s="331">
        <v>10.54</v>
      </c>
      <c r="M53" s="339"/>
      <c r="N53" s="332">
        <v>307</v>
      </c>
      <c r="AA53" s="59"/>
      <c r="AB53" s="60"/>
      <c r="AG53" s="60" t="s">
        <v>73</v>
      </c>
    </row>
    <row r="54" spans="1:33" s="53" customFormat="1" ht="15" customHeight="1" x14ac:dyDescent="0.25">
      <c r="A54" s="328" t="s">
        <v>61</v>
      </c>
      <c r="B54" s="329" t="s">
        <v>474</v>
      </c>
      <c r="C54" s="600" t="s">
        <v>370</v>
      </c>
      <c r="D54" s="600"/>
      <c r="E54" s="600"/>
      <c r="F54" s="330" t="s">
        <v>371</v>
      </c>
      <c r="G54" s="330"/>
      <c r="H54" s="330"/>
      <c r="I54" s="330" t="s">
        <v>372</v>
      </c>
      <c r="J54" s="331">
        <v>575.27</v>
      </c>
      <c r="K54" s="330"/>
      <c r="L54" s="331">
        <v>23.01</v>
      </c>
      <c r="M54" s="330" t="s">
        <v>587</v>
      </c>
      <c r="N54" s="332">
        <v>198</v>
      </c>
      <c r="AA54" s="59"/>
      <c r="AB54" s="60" t="s">
        <v>103</v>
      </c>
      <c r="AG54" s="60"/>
    </row>
    <row r="55" spans="1:33" s="53" customFormat="1" ht="52.5" customHeight="1" x14ac:dyDescent="0.25">
      <c r="A55" s="342"/>
      <c r="B55" s="343"/>
      <c r="C55" s="301" t="s">
        <v>475</v>
      </c>
      <c r="D55" s="302"/>
      <c r="E55" s="302"/>
      <c r="F55" s="344"/>
      <c r="G55" s="344"/>
      <c r="H55" s="344"/>
      <c r="I55" s="344"/>
      <c r="J55" s="345"/>
      <c r="K55" s="344"/>
      <c r="L55" s="345"/>
      <c r="M55" s="346"/>
      <c r="N55" s="347"/>
      <c r="AA55" s="59"/>
      <c r="AB55" s="60"/>
      <c r="AC55" s="55" t="s">
        <v>104</v>
      </c>
      <c r="AG55" s="60"/>
    </row>
    <row r="56" spans="1:33" s="53" customFormat="1" ht="15" customHeight="1" x14ac:dyDescent="0.25">
      <c r="A56" s="328" t="s">
        <v>63</v>
      </c>
      <c r="B56" s="329" t="s">
        <v>476</v>
      </c>
      <c r="C56" s="600" t="s">
        <v>373</v>
      </c>
      <c r="D56" s="600"/>
      <c r="E56" s="600"/>
      <c r="F56" s="330" t="s">
        <v>371</v>
      </c>
      <c r="G56" s="330"/>
      <c r="H56" s="330"/>
      <c r="I56" s="330" t="s">
        <v>61</v>
      </c>
      <c r="J56" s="331">
        <v>6.33</v>
      </c>
      <c r="K56" s="330"/>
      <c r="L56" s="331">
        <v>12.66</v>
      </c>
      <c r="M56" s="330" t="s">
        <v>587</v>
      </c>
      <c r="N56" s="332">
        <v>109</v>
      </c>
      <c r="AA56" s="59"/>
      <c r="AB56" s="60"/>
      <c r="AD56" s="55" t="s">
        <v>60</v>
      </c>
      <c r="AG56" s="60"/>
    </row>
    <row r="57" spans="1:33" s="53" customFormat="1" ht="15" customHeight="1" x14ac:dyDescent="0.25">
      <c r="A57" s="342"/>
      <c r="B57" s="343"/>
      <c r="C57" s="301" t="s">
        <v>475</v>
      </c>
      <c r="D57" s="302"/>
      <c r="E57" s="302"/>
      <c r="F57" s="344"/>
      <c r="G57" s="344"/>
      <c r="H57" s="344"/>
      <c r="I57" s="344"/>
      <c r="J57" s="345"/>
      <c r="K57" s="344"/>
      <c r="L57" s="345"/>
      <c r="M57" s="346"/>
      <c r="N57" s="347"/>
      <c r="AA57" s="59"/>
      <c r="AB57" s="60"/>
      <c r="AD57" s="55" t="s">
        <v>62</v>
      </c>
      <c r="AG57" s="60"/>
    </row>
    <row r="58" spans="1:33" s="53" customFormat="1" ht="15" customHeight="1" x14ac:dyDescent="0.25">
      <c r="A58" s="328" t="s">
        <v>65</v>
      </c>
      <c r="B58" s="329" t="s">
        <v>477</v>
      </c>
      <c r="C58" s="600" t="s">
        <v>121</v>
      </c>
      <c r="D58" s="600"/>
      <c r="E58" s="600"/>
      <c r="F58" s="330" t="s">
        <v>374</v>
      </c>
      <c r="G58" s="330"/>
      <c r="H58" s="330"/>
      <c r="I58" s="330" t="s">
        <v>372</v>
      </c>
      <c r="J58" s="331"/>
      <c r="K58" s="330"/>
      <c r="L58" s="331"/>
      <c r="M58" s="330"/>
      <c r="N58" s="332"/>
      <c r="AA58" s="59"/>
      <c r="AB58" s="60"/>
      <c r="AD58" s="55" t="s">
        <v>64</v>
      </c>
      <c r="AG58" s="60"/>
    </row>
    <row r="59" spans="1:33" s="53" customFormat="1" ht="15" customHeight="1" x14ac:dyDescent="0.25">
      <c r="A59" s="333"/>
      <c r="B59" s="334" t="s">
        <v>101</v>
      </c>
      <c r="C59" s="599" t="s">
        <v>102</v>
      </c>
      <c r="D59" s="599"/>
      <c r="E59" s="599"/>
      <c r="F59" s="599"/>
      <c r="G59" s="599"/>
      <c r="H59" s="599"/>
      <c r="I59" s="599"/>
      <c r="J59" s="599"/>
      <c r="K59" s="599"/>
      <c r="L59" s="599"/>
      <c r="M59" s="599"/>
      <c r="N59" s="602"/>
      <c r="AA59" s="59"/>
      <c r="AB59" s="60"/>
      <c r="AD59" s="55" t="s">
        <v>66</v>
      </c>
      <c r="AG59" s="60"/>
    </row>
    <row r="60" spans="1:33" s="53" customFormat="1" ht="15" customHeight="1" x14ac:dyDescent="0.25">
      <c r="A60" s="335"/>
      <c r="B60" s="334" t="s">
        <v>57</v>
      </c>
      <c r="C60" s="599" t="s">
        <v>60</v>
      </c>
      <c r="D60" s="599"/>
      <c r="E60" s="599"/>
      <c r="F60" s="336"/>
      <c r="G60" s="336"/>
      <c r="H60" s="336"/>
      <c r="I60" s="336"/>
      <c r="J60" s="337">
        <v>470.94</v>
      </c>
      <c r="K60" s="336" t="s">
        <v>464</v>
      </c>
      <c r="L60" s="337">
        <v>19.78</v>
      </c>
      <c r="M60" s="336" t="s">
        <v>520</v>
      </c>
      <c r="N60" s="338">
        <v>705</v>
      </c>
      <c r="AA60" s="59"/>
      <c r="AB60" s="60"/>
      <c r="AE60" s="55" t="s">
        <v>67</v>
      </c>
      <c r="AG60" s="60"/>
    </row>
    <row r="61" spans="1:33" s="53" customFormat="1" ht="15" customHeight="1" x14ac:dyDescent="0.25">
      <c r="A61" s="335"/>
      <c r="B61" s="334" t="s">
        <v>61</v>
      </c>
      <c r="C61" s="599" t="s">
        <v>62</v>
      </c>
      <c r="D61" s="599"/>
      <c r="E61" s="599"/>
      <c r="F61" s="336"/>
      <c r="G61" s="336"/>
      <c r="H61" s="336"/>
      <c r="I61" s="336"/>
      <c r="J61" s="337">
        <v>28.14</v>
      </c>
      <c r="K61" s="336"/>
      <c r="L61" s="337">
        <v>1.1299999999999999</v>
      </c>
      <c r="M61" s="336" t="s">
        <v>586</v>
      </c>
      <c r="N61" s="338">
        <v>13</v>
      </c>
      <c r="AA61" s="59"/>
      <c r="AB61" s="60"/>
      <c r="AE61" s="55" t="s">
        <v>68</v>
      </c>
      <c r="AG61" s="60"/>
    </row>
    <row r="62" spans="1:33" s="53" customFormat="1" ht="48" customHeight="1" x14ac:dyDescent="0.25">
      <c r="A62" s="335"/>
      <c r="B62" s="334" t="s">
        <v>63</v>
      </c>
      <c r="C62" s="599" t="s">
        <v>64</v>
      </c>
      <c r="D62" s="599"/>
      <c r="E62" s="599"/>
      <c r="F62" s="336"/>
      <c r="G62" s="336"/>
      <c r="H62" s="336"/>
      <c r="I62" s="336"/>
      <c r="J62" s="337">
        <v>1.59</v>
      </c>
      <c r="K62" s="336"/>
      <c r="L62" s="337">
        <v>0.06</v>
      </c>
      <c r="M62" s="336" t="s">
        <v>520</v>
      </c>
      <c r="N62" s="338">
        <v>2</v>
      </c>
      <c r="AA62" s="59"/>
      <c r="AB62" s="60"/>
      <c r="AF62" s="55" t="s">
        <v>69</v>
      </c>
      <c r="AG62" s="60"/>
    </row>
    <row r="63" spans="1:33" s="53" customFormat="1" ht="15" x14ac:dyDescent="0.25">
      <c r="A63" s="335"/>
      <c r="B63" s="334" t="s">
        <v>65</v>
      </c>
      <c r="C63" s="599" t="s">
        <v>66</v>
      </c>
      <c r="D63" s="599"/>
      <c r="E63" s="599"/>
      <c r="F63" s="336"/>
      <c r="G63" s="336"/>
      <c r="H63" s="336"/>
      <c r="I63" s="336"/>
      <c r="J63" s="337">
        <v>425.41</v>
      </c>
      <c r="K63" s="336"/>
      <c r="L63" s="337">
        <v>2</v>
      </c>
      <c r="M63" s="336" t="s">
        <v>587</v>
      </c>
      <c r="N63" s="338">
        <v>17</v>
      </c>
      <c r="AA63" s="59"/>
      <c r="AB63" s="60"/>
      <c r="AE63" s="55" t="s">
        <v>70</v>
      </c>
      <c r="AG63" s="60"/>
    </row>
    <row r="64" spans="1:33" s="53" customFormat="1" ht="23.25" customHeight="1" x14ac:dyDescent="0.25">
      <c r="A64" s="335"/>
      <c r="B64" s="334"/>
      <c r="C64" s="599" t="s">
        <v>67</v>
      </c>
      <c r="D64" s="599"/>
      <c r="E64" s="599"/>
      <c r="F64" s="336" t="s">
        <v>465</v>
      </c>
      <c r="G64" s="336" t="s">
        <v>478</v>
      </c>
      <c r="H64" s="336" t="s">
        <v>464</v>
      </c>
      <c r="I64" s="336" t="s">
        <v>479</v>
      </c>
      <c r="J64" s="337"/>
      <c r="K64" s="336"/>
      <c r="L64" s="337"/>
      <c r="M64" s="336"/>
      <c r="N64" s="338"/>
      <c r="AA64" s="59"/>
      <c r="AB64" s="60"/>
      <c r="AE64" s="55" t="s">
        <v>71</v>
      </c>
      <c r="AG64" s="60"/>
    </row>
    <row r="65" spans="1:33" s="53" customFormat="1" ht="23.25" customHeight="1" x14ac:dyDescent="0.25">
      <c r="A65" s="335"/>
      <c r="B65" s="334"/>
      <c r="C65" s="599" t="s">
        <v>68</v>
      </c>
      <c r="D65" s="599"/>
      <c r="E65" s="599"/>
      <c r="F65" s="336" t="s">
        <v>465</v>
      </c>
      <c r="G65" s="336" t="s">
        <v>480</v>
      </c>
      <c r="H65" s="336"/>
      <c r="I65" s="336" t="s">
        <v>481</v>
      </c>
      <c r="J65" s="337"/>
      <c r="K65" s="336"/>
      <c r="L65" s="337"/>
      <c r="M65" s="336"/>
      <c r="N65" s="338"/>
      <c r="AA65" s="59"/>
      <c r="AB65" s="60"/>
      <c r="AE65" s="55" t="s">
        <v>72</v>
      </c>
      <c r="AG65" s="60"/>
    </row>
    <row r="66" spans="1:33" s="53" customFormat="1" ht="15" customHeight="1" x14ac:dyDescent="0.25">
      <c r="A66" s="335"/>
      <c r="B66" s="334"/>
      <c r="C66" s="601" t="s">
        <v>69</v>
      </c>
      <c r="D66" s="601"/>
      <c r="E66" s="601"/>
      <c r="F66" s="339"/>
      <c r="G66" s="339"/>
      <c r="H66" s="339"/>
      <c r="I66" s="339"/>
      <c r="J66" s="340">
        <v>549.13</v>
      </c>
      <c r="K66" s="339"/>
      <c r="L66" s="340">
        <v>22.91</v>
      </c>
      <c r="M66" s="339"/>
      <c r="N66" s="341"/>
      <c r="AA66" s="59"/>
      <c r="AB66" s="60"/>
      <c r="AG66" s="60" t="s">
        <v>73</v>
      </c>
    </row>
    <row r="67" spans="1:33" s="53" customFormat="1" ht="45.75" customHeight="1" x14ac:dyDescent="0.25">
      <c r="A67" s="335"/>
      <c r="B67" s="334"/>
      <c r="C67" s="599" t="s">
        <v>70</v>
      </c>
      <c r="D67" s="599"/>
      <c r="E67" s="599"/>
      <c r="F67" s="336"/>
      <c r="G67" s="336"/>
      <c r="H67" s="336"/>
      <c r="I67" s="336"/>
      <c r="J67" s="337"/>
      <c r="K67" s="336"/>
      <c r="L67" s="337">
        <v>19.84</v>
      </c>
      <c r="M67" s="336"/>
      <c r="N67" s="338">
        <v>707</v>
      </c>
      <c r="AA67" s="59"/>
      <c r="AB67" s="60" t="s">
        <v>105</v>
      </c>
      <c r="AG67" s="60"/>
    </row>
    <row r="68" spans="1:33" s="53" customFormat="1" ht="15" customHeight="1" x14ac:dyDescent="0.25">
      <c r="A68" s="335"/>
      <c r="B68" s="334" t="s">
        <v>469</v>
      </c>
      <c r="C68" s="599" t="s">
        <v>71</v>
      </c>
      <c r="D68" s="599"/>
      <c r="E68" s="599"/>
      <c r="F68" s="336" t="s">
        <v>470</v>
      </c>
      <c r="G68" s="336" t="s">
        <v>471</v>
      </c>
      <c r="H68" s="336"/>
      <c r="I68" s="336" t="s">
        <v>471</v>
      </c>
      <c r="J68" s="337"/>
      <c r="K68" s="336"/>
      <c r="L68" s="337">
        <v>19.239999999999998</v>
      </c>
      <c r="M68" s="336"/>
      <c r="N68" s="338">
        <v>686</v>
      </c>
      <c r="AA68" s="59"/>
      <c r="AB68" s="60"/>
      <c r="AG68" s="60" t="s">
        <v>73</v>
      </c>
    </row>
    <row r="69" spans="1:33" s="53" customFormat="1" ht="23.25" customHeight="1" x14ac:dyDescent="0.25">
      <c r="A69" s="335"/>
      <c r="B69" s="334" t="s">
        <v>472</v>
      </c>
      <c r="C69" s="599" t="s">
        <v>72</v>
      </c>
      <c r="D69" s="599"/>
      <c r="E69" s="599"/>
      <c r="F69" s="336" t="s">
        <v>470</v>
      </c>
      <c r="G69" s="336" t="s">
        <v>473</v>
      </c>
      <c r="H69" s="336"/>
      <c r="I69" s="336" t="s">
        <v>473</v>
      </c>
      <c r="J69" s="337"/>
      <c r="K69" s="336"/>
      <c r="L69" s="337">
        <v>10.119999999999999</v>
      </c>
      <c r="M69" s="336"/>
      <c r="N69" s="338">
        <v>361</v>
      </c>
      <c r="AA69" s="59"/>
      <c r="AB69" s="60" t="s">
        <v>106</v>
      </c>
      <c r="AG69" s="60"/>
    </row>
    <row r="70" spans="1:33" s="53" customFormat="1" ht="54.75" customHeight="1" x14ac:dyDescent="0.25">
      <c r="A70" s="342"/>
      <c r="B70" s="343"/>
      <c r="C70" s="600" t="s">
        <v>73</v>
      </c>
      <c r="D70" s="600"/>
      <c r="E70" s="600"/>
      <c r="F70" s="330"/>
      <c r="G70" s="330"/>
      <c r="H70" s="330"/>
      <c r="I70" s="330"/>
      <c r="J70" s="331"/>
      <c r="K70" s="330"/>
      <c r="L70" s="331">
        <v>52.27</v>
      </c>
      <c r="M70" s="339"/>
      <c r="N70" s="332">
        <v>1782</v>
      </c>
      <c r="AA70" s="59"/>
      <c r="AB70" s="60"/>
      <c r="AG70" s="60" t="s">
        <v>73</v>
      </c>
    </row>
    <row r="71" spans="1:33" s="53" customFormat="1" ht="34.5" customHeight="1" x14ac:dyDescent="0.25">
      <c r="A71" s="328" t="s">
        <v>75</v>
      </c>
      <c r="B71" s="329" t="s">
        <v>482</v>
      </c>
      <c r="C71" s="600" t="s">
        <v>375</v>
      </c>
      <c r="D71" s="600"/>
      <c r="E71" s="600"/>
      <c r="F71" s="330" t="s">
        <v>371</v>
      </c>
      <c r="G71" s="330"/>
      <c r="H71" s="330"/>
      <c r="I71" s="330" t="s">
        <v>61</v>
      </c>
      <c r="J71" s="331">
        <v>43.33</v>
      </c>
      <c r="K71" s="330"/>
      <c r="L71" s="331">
        <v>86.66</v>
      </c>
      <c r="M71" s="330" t="s">
        <v>587</v>
      </c>
      <c r="N71" s="332">
        <v>744</v>
      </c>
      <c r="AA71" s="59"/>
      <c r="AB71" s="60" t="s">
        <v>107</v>
      </c>
      <c r="AG71" s="60"/>
    </row>
    <row r="72" spans="1:33" s="53" customFormat="1" ht="23.25" customHeight="1" x14ac:dyDescent="0.25">
      <c r="A72" s="342"/>
      <c r="B72" s="343"/>
      <c r="C72" s="301" t="s">
        <v>475</v>
      </c>
      <c r="D72" s="302"/>
      <c r="E72" s="302"/>
      <c r="F72" s="344"/>
      <c r="G72" s="344"/>
      <c r="H72" s="344"/>
      <c r="I72" s="344"/>
      <c r="J72" s="345"/>
      <c r="K72" s="344"/>
      <c r="L72" s="345"/>
      <c r="M72" s="346"/>
      <c r="N72" s="347"/>
      <c r="AA72" s="59"/>
      <c r="AB72" s="60"/>
      <c r="AC72" s="55" t="s">
        <v>102</v>
      </c>
      <c r="AG72" s="60"/>
    </row>
    <row r="73" spans="1:33" s="53" customFormat="1" ht="15" customHeight="1" x14ac:dyDescent="0.25">
      <c r="A73" s="328" t="s">
        <v>108</v>
      </c>
      <c r="B73" s="329" t="s">
        <v>483</v>
      </c>
      <c r="C73" s="600" t="s">
        <v>376</v>
      </c>
      <c r="D73" s="600"/>
      <c r="E73" s="600"/>
      <c r="F73" s="330" t="s">
        <v>371</v>
      </c>
      <c r="G73" s="330"/>
      <c r="H73" s="330"/>
      <c r="I73" s="330" t="s">
        <v>61</v>
      </c>
      <c r="J73" s="331">
        <v>48.48</v>
      </c>
      <c r="K73" s="330"/>
      <c r="L73" s="331">
        <v>96.96</v>
      </c>
      <c r="M73" s="330" t="s">
        <v>587</v>
      </c>
      <c r="N73" s="332">
        <v>833</v>
      </c>
      <c r="AA73" s="59"/>
      <c r="AB73" s="60"/>
      <c r="AD73" s="55" t="s">
        <v>60</v>
      </c>
      <c r="AG73" s="60"/>
    </row>
    <row r="74" spans="1:33" s="53" customFormat="1" ht="22.5" customHeight="1" x14ac:dyDescent="0.25">
      <c r="A74" s="342"/>
      <c r="B74" s="343"/>
      <c r="C74" s="301" t="s">
        <v>475</v>
      </c>
      <c r="D74" s="302"/>
      <c r="E74" s="302"/>
      <c r="F74" s="344"/>
      <c r="G74" s="344"/>
      <c r="H74" s="344"/>
      <c r="I74" s="344"/>
      <c r="J74" s="345"/>
      <c r="K74" s="344"/>
      <c r="L74" s="345"/>
      <c r="M74" s="346"/>
      <c r="N74" s="347"/>
      <c r="AA74" s="59"/>
      <c r="AB74" s="60"/>
      <c r="AD74" s="55" t="s">
        <v>66</v>
      </c>
      <c r="AG74" s="60"/>
    </row>
    <row r="75" spans="1:33" s="53" customFormat="1" ht="15" customHeight="1" x14ac:dyDescent="0.25">
      <c r="A75" s="328" t="s">
        <v>110</v>
      </c>
      <c r="B75" s="329" t="s">
        <v>484</v>
      </c>
      <c r="C75" s="600" t="s">
        <v>377</v>
      </c>
      <c r="D75" s="600"/>
      <c r="E75" s="600"/>
      <c r="F75" s="330" t="s">
        <v>374</v>
      </c>
      <c r="G75" s="330"/>
      <c r="H75" s="330"/>
      <c r="I75" s="330" t="s">
        <v>378</v>
      </c>
      <c r="J75" s="331">
        <v>8.17</v>
      </c>
      <c r="K75" s="330"/>
      <c r="L75" s="331">
        <v>0.49</v>
      </c>
      <c r="M75" s="330" t="s">
        <v>587</v>
      </c>
      <c r="N75" s="332">
        <v>4</v>
      </c>
      <c r="AA75" s="59"/>
      <c r="AB75" s="60"/>
      <c r="AE75" s="55" t="s">
        <v>67</v>
      </c>
      <c r="AG75" s="60"/>
    </row>
    <row r="76" spans="1:33" s="53" customFormat="1" ht="15" customHeight="1" x14ac:dyDescent="0.25">
      <c r="A76" s="342"/>
      <c r="B76" s="343"/>
      <c r="C76" s="301" t="s">
        <v>475</v>
      </c>
      <c r="D76" s="302"/>
      <c r="E76" s="302"/>
      <c r="F76" s="344"/>
      <c r="G76" s="344"/>
      <c r="H76" s="344"/>
      <c r="I76" s="344"/>
      <c r="J76" s="345"/>
      <c r="K76" s="344"/>
      <c r="L76" s="345"/>
      <c r="M76" s="346"/>
      <c r="N76" s="347"/>
      <c r="AA76" s="59"/>
      <c r="AB76" s="60"/>
      <c r="AF76" s="55" t="s">
        <v>69</v>
      </c>
      <c r="AG76" s="60"/>
    </row>
    <row r="77" spans="1:33" s="53" customFormat="1" ht="15" customHeight="1" x14ac:dyDescent="0.25">
      <c r="A77" s="328" t="s">
        <v>112</v>
      </c>
      <c r="B77" s="329" t="s">
        <v>485</v>
      </c>
      <c r="C77" s="600" t="s">
        <v>74</v>
      </c>
      <c r="D77" s="600"/>
      <c r="E77" s="600"/>
      <c r="F77" s="330" t="s">
        <v>379</v>
      </c>
      <c r="G77" s="330"/>
      <c r="H77" s="330"/>
      <c r="I77" s="330" t="s">
        <v>372</v>
      </c>
      <c r="J77" s="331"/>
      <c r="K77" s="330"/>
      <c r="L77" s="331"/>
      <c r="M77" s="330"/>
      <c r="N77" s="332"/>
      <c r="AA77" s="59"/>
      <c r="AB77" s="60"/>
      <c r="AE77" s="55" t="s">
        <v>70</v>
      </c>
      <c r="AG77" s="60"/>
    </row>
    <row r="78" spans="1:33" s="53" customFormat="1" ht="23.25" customHeight="1" x14ac:dyDescent="0.25">
      <c r="A78" s="333"/>
      <c r="B78" s="334" t="s">
        <v>101</v>
      </c>
      <c r="C78" s="599" t="s">
        <v>102</v>
      </c>
      <c r="D78" s="599"/>
      <c r="E78" s="599"/>
      <c r="F78" s="599"/>
      <c r="G78" s="599"/>
      <c r="H78" s="599"/>
      <c r="I78" s="599"/>
      <c r="J78" s="599"/>
      <c r="K78" s="599"/>
      <c r="L78" s="599"/>
      <c r="M78" s="599"/>
      <c r="N78" s="602"/>
      <c r="AA78" s="59"/>
      <c r="AB78" s="60"/>
      <c r="AE78" s="55" t="s">
        <v>71</v>
      </c>
      <c r="AG78" s="60"/>
    </row>
    <row r="79" spans="1:33" s="53" customFormat="1" ht="39.75" customHeight="1" x14ac:dyDescent="0.25">
      <c r="A79" s="335"/>
      <c r="B79" s="334" t="s">
        <v>57</v>
      </c>
      <c r="C79" s="599" t="s">
        <v>60</v>
      </c>
      <c r="D79" s="599"/>
      <c r="E79" s="599"/>
      <c r="F79" s="336"/>
      <c r="G79" s="336"/>
      <c r="H79" s="336"/>
      <c r="I79" s="336"/>
      <c r="J79" s="337">
        <v>358.45</v>
      </c>
      <c r="K79" s="336" t="s">
        <v>464</v>
      </c>
      <c r="L79" s="337">
        <v>15.05</v>
      </c>
      <c r="M79" s="336" t="s">
        <v>520</v>
      </c>
      <c r="N79" s="338">
        <v>536</v>
      </c>
      <c r="AA79" s="59"/>
      <c r="AB79" s="60"/>
      <c r="AE79" s="55" t="s">
        <v>72</v>
      </c>
      <c r="AG79" s="60"/>
    </row>
    <row r="80" spans="1:33" s="53" customFormat="1" ht="15" customHeight="1" x14ac:dyDescent="0.25">
      <c r="A80" s="335"/>
      <c r="B80" s="334" t="s">
        <v>61</v>
      </c>
      <c r="C80" s="599" t="s">
        <v>62</v>
      </c>
      <c r="D80" s="599"/>
      <c r="E80" s="599"/>
      <c r="F80" s="336"/>
      <c r="G80" s="336"/>
      <c r="H80" s="336"/>
      <c r="I80" s="336"/>
      <c r="J80" s="337">
        <v>16.8</v>
      </c>
      <c r="K80" s="336"/>
      <c r="L80" s="337">
        <v>0.67</v>
      </c>
      <c r="M80" s="336" t="s">
        <v>586</v>
      </c>
      <c r="N80" s="338">
        <v>8</v>
      </c>
      <c r="AA80" s="59"/>
      <c r="AB80" s="60"/>
      <c r="AG80" s="60" t="s">
        <v>73</v>
      </c>
    </row>
    <row r="81" spans="1:33" s="53" customFormat="1" ht="23.25" customHeight="1" x14ac:dyDescent="0.25">
      <c r="A81" s="335"/>
      <c r="B81" s="334" t="s">
        <v>63</v>
      </c>
      <c r="C81" s="599" t="s">
        <v>64</v>
      </c>
      <c r="D81" s="599"/>
      <c r="E81" s="599"/>
      <c r="F81" s="336"/>
      <c r="G81" s="336"/>
      <c r="H81" s="336"/>
      <c r="I81" s="336"/>
      <c r="J81" s="337">
        <v>0.14000000000000001</v>
      </c>
      <c r="K81" s="336"/>
      <c r="L81" s="337">
        <v>0.01</v>
      </c>
      <c r="M81" s="336" t="s">
        <v>520</v>
      </c>
      <c r="N81" s="338"/>
      <c r="AA81" s="59"/>
      <c r="AB81" s="60" t="s">
        <v>109</v>
      </c>
      <c r="AG81" s="60"/>
    </row>
    <row r="82" spans="1:33" s="53" customFormat="1" ht="15" customHeight="1" x14ac:dyDescent="0.25">
      <c r="A82" s="335"/>
      <c r="B82" s="334" t="s">
        <v>65</v>
      </c>
      <c r="C82" s="599" t="s">
        <v>66</v>
      </c>
      <c r="D82" s="599"/>
      <c r="E82" s="599"/>
      <c r="F82" s="336"/>
      <c r="G82" s="336"/>
      <c r="H82" s="336"/>
      <c r="I82" s="336"/>
      <c r="J82" s="337">
        <v>128.24</v>
      </c>
      <c r="K82" s="336"/>
      <c r="L82" s="337">
        <v>5.13</v>
      </c>
      <c r="M82" s="336" t="s">
        <v>587</v>
      </c>
      <c r="N82" s="338">
        <v>44</v>
      </c>
      <c r="AA82" s="59"/>
      <c r="AB82" s="60"/>
      <c r="AG82" s="60" t="s">
        <v>73</v>
      </c>
    </row>
    <row r="83" spans="1:33" s="53" customFormat="1" ht="15" customHeight="1" x14ac:dyDescent="0.25">
      <c r="A83" s="335"/>
      <c r="B83" s="334"/>
      <c r="C83" s="599" t="s">
        <v>67</v>
      </c>
      <c r="D83" s="599"/>
      <c r="E83" s="599"/>
      <c r="F83" s="336" t="s">
        <v>465</v>
      </c>
      <c r="G83" s="336" t="s">
        <v>486</v>
      </c>
      <c r="H83" s="336" t="s">
        <v>464</v>
      </c>
      <c r="I83" s="336" t="s">
        <v>487</v>
      </c>
      <c r="J83" s="337"/>
      <c r="K83" s="336"/>
      <c r="L83" s="337"/>
      <c r="M83" s="336"/>
      <c r="N83" s="338"/>
      <c r="AA83" s="59"/>
      <c r="AB83" s="60" t="s">
        <v>111</v>
      </c>
      <c r="AG83" s="60"/>
    </row>
    <row r="84" spans="1:33" s="53" customFormat="1" ht="15" customHeight="1" x14ac:dyDescent="0.25">
      <c r="A84" s="335"/>
      <c r="B84" s="334"/>
      <c r="C84" s="599" t="s">
        <v>68</v>
      </c>
      <c r="D84" s="599"/>
      <c r="E84" s="599"/>
      <c r="F84" s="336" t="s">
        <v>465</v>
      </c>
      <c r="G84" s="336" t="s">
        <v>468</v>
      </c>
      <c r="H84" s="336"/>
      <c r="I84" s="336" t="s">
        <v>488</v>
      </c>
      <c r="J84" s="337"/>
      <c r="K84" s="336"/>
      <c r="L84" s="337"/>
      <c r="M84" s="336"/>
      <c r="N84" s="338"/>
      <c r="AA84" s="59"/>
      <c r="AB84" s="60"/>
      <c r="AG84" s="60" t="s">
        <v>73</v>
      </c>
    </row>
    <row r="85" spans="1:33" s="53" customFormat="1" ht="34.5" customHeight="1" x14ac:dyDescent="0.25">
      <c r="A85" s="335"/>
      <c r="B85" s="334"/>
      <c r="C85" s="601" t="s">
        <v>69</v>
      </c>
      <c r="D85" s="601"/>
      <c r="E85" s="601"/>
      <c r="F85" s="339"/>
      <c r="G85" s="339"/>
      <c r="H85" s="339"/>
      <c r="I85" s="339"/>
      <c r="J85" s="340">
        <v>503.49</v>
      </c>
      <c r="K85" s="339"/>
      <c r="L85" s="340">
        <v>20.85</v>
      </c>
      <c r="M85" s="339"/>
      <c r="N85" s="341"/>
      <c r="AA85" s="59"/>
      <c r="AB85" s="60" t="s">
        <v>74</v>
      </c>
      <c r="AG85" s="60"/>
    </row>
    <row r="86" spans="1:33" s="53" customFormat="1" ht="23.25" customHeight="1" x14ac:dyDescent="0.25">
      <c r="A86" s="335"/>
      <c r="B86" s="334"/>
      <c r="C86" s="599" t="s">
        <v>70</v>
      </c>
      <c r="D86" s="599"/>
      <c r="E86" s="599"/>
      <c r="F86" s="336"/>
      <c r="G86" s="336"/>
      <c r="H86" s="336"/>
      <c r="I86" s="336"/>
      <c r="J86" s="337"/>
      <c r="K86" s="336"/>
      <c r="L86" s="337">
        <v>15.06</v>
      </c>
      <c r="M86" s="336"/>
      <c r="N86" s="338">
        <v>536</v>
      </c>
      <c r="AA86" s="59"/>
      <c r="AB86" s="60"/>
      <c r="AC86" s="55" t="s">
        <v>102</v>
      </c>
      <c r="AG86" s="60"/>
    </row>
    <row r="87" spans="1:33" s="53" customFormat="1" ht="15" customHeight="1" x14ac:dyDescent="0.25">
      <c r="A87" s="335"/>
      <c r="B87" s="334" t="s">
        <v>469</v>
      </c>
      <c r="C87" s="599" t="s">
        <v>71</v>
      </c>
      <c r="D87" s="599"/>
      <c r="E87" s="599"/>
      <c r="F87" s="336" t="s">
        <v>470</v>
      </c>
      <c r="G87" s="336" t="s">
        <v>471</v>
      </c>
      <c r="H87" s="336"/>
      <c r="I87" s="336" t="s">
        <v>471</v>
      </c>
      <c r="J87" s="337"/>
      <c r="K87" s="336"/>
      <c r="L87" s="337">
        <v>14.61</v>
      </c>
      <c r="M87" s="336"/>
      <c r="N87" s="338">
        <v>520</v>
      </c>
      <c r="AA87" s="59"/>
      <c r="AB87" s="60"/>
      <c r="AD87" s="55" t="s">
        <v>60</v>
      </c>
      <c r="AG87" s="60"/>
    </row>
    <row r="88" spans="1:33" s="53" customFormat="1" ht="15" customHeight="1" x14ac:dyDescent="0.25">
      <c r="A88" s="335"/>
      <c r="B88" s="334" t="s">
        <v>472</v>
      </c>
      <c r="C88" s="599" t="s">
        <v>72</v>
      </c>
      <c r="D88" s="599"/>
      <c r="E88" s="599"/>
      <c r="F88" s="336" t="s">
        <v>470</v>
      </c>
      <c r="G88" s="336" t="s">
        <v>473</v>
      </c>
      <c r="H88" s="336"/>
      <c r="I88" s="336" t="s">
        <v>473</v>
      </c>
      <c r="J88" s="337"/>
      <c r="K88" s="336"/>
      <c r="L88" s="337">
        <v>7.68</v>
      </c>
      <c r="M88" s="336"/>
      <c r="N88" s="338">
        <v>273</v>
      </c>
      <c r="AA88" s="59"/>
      <c r="AB88" s="60"/>
      <c r="AD88" s="55" t="s">
        <v>62</v>
      </c>
      <c r="AG88" s="60"/>
    </row>
    <row r="89" spans="1:33" s="53" customFormat="1" ht="15" customHeight="1" x14ac:dyDescent="0.25">
      <c r="A89" s="342"/>
      <c r="B89" s="343"/>
      <c r="C89" s="600" t="s">
        <v>73</v>
      </c>
      <c r="D89" s="600"/>
      <c r="E89" s="600"/>
      <c r="F89" s="330"/>
      <c r="G89" s="330"/>
      <c r="H89" s="330"/>
      <c r="I89" s="330"/>
      <c r="J89" s="331"/>
      <c r="K89" s="330"/>
      <c r="L89" s="331">
        <v>43.14</v>
      </c>
      <c r="M89" s="339"/>
      <c r="N89" s="332">
        <v>1381</v>
      </c>
      <c r="AA89" s="59"/>
      <c r="AB89" s="60"/>
      <c r="AD89" s="55" t="s">
        <v>64</v>
      </c>
      <c r="AG89" s="60"/>
    </row>
    <row r="90" spans="1:33" s="53" customFormat="1" ht="15" customHeight="1" x14ac:dyDescent="0.25">
      <c r="A90" s="328" t="s">
        <v>113</v>
      </c>
      <c r="B90" s="329" t="s">
        <v>489</v>
      </c>
      <c r="C90" s="600" t="s">
        <v>380</v>
      </c>
      <c r="D90" s="600"/>
      <c r="E90" s="600"/>
      <c r="F90" s="330" t="s">
        <v>76</v>
      </c>
      <c r="G90" s="330"/>
      <c r="H90" s="330"/>
      <c r="I90" s="330" t="s">
        <v>381</v>
      </c>
      <c r="J90" s="331">
        <v>4092.74</v>
      </c>
      <c r="K90" s="330"/>
      <c r="L90" s="331">
        <v>20.46</v>
      </c>
      <c r="M90" s="330" t="s">
        <v>587</v>
      </c>
      <c r="N90" s="332">
        <v>176</v>
      </c>
      <c r="AA90" s="59"/>
      <c r="AB90" s="60"/>
      <c r="AD90" s="55" t="s">
        <v>66</v>
      </c>
      <c r="AG90" s="60"/>
    </row>
    <row r="91" spans="1:33" s="53" customFormat="1" ht="15" customHeight="1" x14ac:dyDescent="0.25">
      <c r="A91" s="342"/>
      <c r="B91" s="343"/>
      <c r="C91" s="301" t="s">
        <v>475</v>
      </c>
      <c r="D91" s="302"/>
      <c r="E91" s="302"/>
      <c r="F91" s="344"/>
      <c r="G91" s="344"/>
      <c r="H91" s="344"/>
      <c r="I91" s="344"/>
      <c r="J91" s="345"/>
      <c r="K91" s="344"/>
      <c r="L91" s="345"/>
      <c r="M91" s="346"/>
      <c r="N91" s="347"/>
      <c r="AA91" s="59"/>
      <c r="AB91" s="60"/>
      <c r="AE91" s="55" t="s">
        <v>67</v>
      </c>
      <c r="AG91" s="60"/>
    </row>
    <row r="92" spans="1:33" s="53" customFormat="1" ht="15" customHeight="1" x14ac:dyDescent="0.25">
      <c r="A92" s="344"/>
      <c r="B92" s="343"/>
      <c r="C92" s="343"/>
      <c r="D92" s="343"/>
      <c r="E92" s="343"/>
      <c r="F92" s="344"/>
      <c r="G92" s="344"/>
      <c r="H92" s="344"/>
      <c r="I92" s="344"/>
      <c r="J92" s="348"/>
      <c r="K92" s="344"/>
      <c r="L92" s="348"/>
      <c r="M92" s="336"/>
      <c r="N92" s="348"/>
      <c r="AA92" s="59"/>
      <c r="AB92" s="60"/>
      <c r="AE92" s="55" t="s">
        <v>68</v>
      </c>
      <c r="AG92" s="60"/>
    </row>
    <row r="93" spans="1:33" s="53" customFormat="1" ht="15" customHeight="1" x14ac:dyDescent="0.25">
      <c r="A93" s="349"/>
      <c r="B93" s="350"/>
      <c r="C93" s="600" t="s">
        <v>490</v>
      </c>
      <c r="D93" s="600"/>
      <c r="E93" s="600"/>
      <c r="F93" s="600"/>
      <c r="G93" s="600"/>
      <c r="H93" s="600"/>
      <c r="I93" s="600"/>
      <c r="J93" s="600"/>
      <c r="K93" s="600"/>
      <c r="L93" s="351"/>
      <c r="M93" s="352"/>
      <c r="N93" s="353"/>
      <c r="AA93" s="59"/>
      <c r="AB93" s="60"/>
      <c r="AF93" s="55" t="s">
        <v>69</v>
      </c>
      <c r="AG93" s="60"/>
    </row>
    <row r="94" spans="1:33" s="53" customFormat="1" ht="15" customHeight="1" x14ac:dyDescent="0.25">
      <c r="A94" s="354"/>
      <c r="B94" s="334"/>
      <c r="C94" s="599" t="s">
        <v>80</v>
      </c>
      <c r="D94" s="599"/>
      <c r="E94" s="599"/>
      <c r="F94" s="599"/>
      <c r="G94" s="599"/>
      <c r="H94" s="599"/>
      <c r="I94" s="599"/>
      <c r="J94" s="599"/>
      <c r="K94" s="599"/>
      <c r="L94" s="355">
        <v>289.85000000000002</v>
      </c>
      <c r="M94" s="356"/>
      <c r="N94" s="357">
        <v>3526</v>
      </c>
      <c r="AA94" s="59"/>
      <c r="AB94" s="60"/>
      <c r="AE94" s="55" t="s">
        <v>70</v>
      </c>
      <c r="AG94" s="60"/>
    </row>
    <row r="95" spans="1:33" s="53" customFormat="1" ht="23.25" customHeight="1" x14ac:dyDescent="0.25">
      <c r="A95" s="354"/>
      <c r="B95" s="334"/>
      <c r="C95" s="599" t="s">
        <v>81</v>
      </c>
      <c r="D95" s="599"/>
      <c r="E95" s="599"/>
      <c r="F95" s="599"/>
      <c r="G95" s="599"/>
      <c r="H95" s="599"/>
      <c r="I95" s="599"/>
      <c r="J95" s="599"/>
      <c r="K95" s="599"/>
      <c r="L95" s="355"/>
      <c r="M95" s="356"/>
      <c r="N95" s="357"/>
      <c r="AA95" s="59"/>
      <c r="AB95" s="60"/>
      <c r="AE95" s="55" t="s">
        <v>71</v>
      </c>
      <c r="AG95" s="60"/>
    </row>
    <row r="96" spans="1:33" s="53" customFormat="1" ht="23.25" customHeight="1" x14ac:dyDescent="0.25">
      <c r="A96" s="354"/>
      <c r="B96" s="334"/>
      <c r="C96" s="599" t="s">
        <v>82</v>
      </c>
      <c r="D96" s="599"/>
      <c r="E96" s="599"/>
      <c r="F96" s="599"/>
      <c r="G96" s="599"/>
      <c r="H96" s="599"/>
      <c r="I96" s="599"/>
      <c r="J96" s="599"/>
      <c r="K96" s="599"/>
      <c r="L96" s="355">
        <v>37.86</v>
      </c>
      <c r="M96" s="356"/>
      <c r="N96" s="357">
        <v>1349</v>
      </c>
      <c r="AA96" s="59"/>
      <c r="AB96" s="60"/>
      <c r="AE96" s="55" t="s">
        <v>72</v>
      </c>
      <c r="AG96" s="60"/>
    </row>
    <row r="97" spans="1:35" s="53" customFormat="1" ht="15" customHeight="1" x14ac:dyDescent="0.25">
      <c r="A97" s="354"/>
      <c r="B97" s="334"/>
      <c r="C97" s="599" t="s">
        <v>83</v>
      </c>
      <c r="D97" s="599"/>
      <c r="E97" s="599"/>
      <c r="F97" s="599"/>
      <c r="G97" s="599"/>
      <c r="H97" s="599"/>
      <c r="I97" s="599"/>
      <c r="J97" s="599"/>
      <c r="K97" s="599"/>
      <c r="L97" s="355">
        <v>4.21</v>
      </c>
      <c r="M97" s="356"/>
      <c r="N97" s="357">
        <v>48</v>
      </c>
      <c r="AA97" s="59"/>
      <c r="AB97" s="60"/>
      <c r="AG97" s="60" t="s">
        <v>73</v>
      </c>
    </row>
    <row r="98" spans="1:35" s="53" customFormat="1" ht="23.25" customHeight="1" x14ac:dyDescent="0.25">
      <c r="A98" s="354"/>
      <c r="B98" s="334"/>
      <c r="C98" s="599" t="s">
        <v>84</v>
      </c>
      <c r="D98" s="599"/>
      <c r="E98" s="599"/>
      <c r="F98" s="599"/>
      <c r="G98" s="599"/>
      <c r="H98" s="599"/>
      <c r="I98" s="599"/>
      <c r="J98" s="599"/>
      <c r="K98" s="599"/>
      <c r="L98" s="355">
        <v>0.21</v>
      </c>
      <c r="M98" s="356"/>
      <c r="N98" s="357">
        <v>7</v>
      </c>
      <c r="AA98" s="59"/>
      <c r="AB98" s="60" t="s">
        <v>114</v>
      </c>
      <c r="AG98" s="60"/>
    </row>
    <row r="99" spans="1:35" s="53" customFormat="1" ht="15" customHeight="1" x14ac:dyDescent="0.25">
      <c r="A99" s="354"/>
      <c r="B99" s="334"/>
      <c r="C99" s="599" t="s">
        <v>85</v>
      </c>
      <c r="D99" s="599"/>
      <c r="E99" s="599"/>
      <c r="F99" s="599"/>
      <c r="G99" s="599"/>
      <c r="H99" s="599"/>
      <c r="I99" s="599"/>
      <c r="J99" s="599"/>
      <c r="K99" s="599"/>
      <c r="L99" s="355">
        <v>247.78</v>
      </c>
      <c r="M99" s="356"/>
      <c r="N99" s="357">
        <v>2129</v>
      </c>
      <c r="AA99" s="59"/>
      <c r="AB99" s="60"/>
      <c r="AG99" s="60" t="s">
        <v>73</v>
      </c>
    </row>
    <row r="100" spans="1:35" s="53" customFormat="1" ht="34.5" customHeight="1" x14ac:dyDescent="0.25">
      <c r="A100" s="354"/>
      <c r="B100" s="334"/>
      <c r="C100" s="599" t="s">
        <v>86</v>
      </c>
      <c r="D100" s="599"/>
      <c r="E100" s="599"/>
      <c r="F100" s="599"/>
      <c r="G100" s="599"/>
      <c r="H100" s="599"/>
      <c r="I100" s="599"/>
      <c r="J100" s="599"/>
      <c r="K100" s="599"/>
      <c r="L100" s="355">
        <v>346.19</v>
      </c>
      <c r="M100" s="356"/>
      <c r="N100" s="357">
        <v>5534</v>
      </c>
      <c r="AA100" s="59"/>
      <c r="AB100" s="60" t="s">
        <v>115</v>
      </c>
      <c r="AG100" s="60"/>
    </row>
    <row r="101" spans="1:35" s="53" customFormat="1" ht="15" customHeight="1" x14ac:dyDescent="0.25">
      <c r="A101" s="354"/>
      <c r="B101" s="334"/>
      <c r="C101" s="599" t="s">
        <v>81</v>
      </c>
      <c r="D101" s="599"/>
      <c r="E101" s="599"/>
      <c r="F101" s="599"/>
      <c r="G101" s="599"/>
      <c r="H101" s="599"/>
      <c r="I101" s="599"/>
      <c r="J101" s="599"/>
      <c r="K101" s="599"/>
      <c r="L101" s="355"/>
      <c r="M101" s="356"/>
      <c r="N101" s="357"/>
      <c r="AA101" s="59"/>
      <c r="AB101" s="60"/>
      <c r="AG101" s="60" t="s">
        <v>73</v>
      </c>
    </row>
    <row r="102" spans="1:35" s="53" customFormat="1" ht="0" hidden="1" customHeight="1" x14ac:dyDescent="0.25">
      <c r="A102" s="354"/>
      <c r="B102" s="334"/>
      <c r="C102" s="599" t="s">
        <v>87</v>
      </c>
      <c r="D102" s="599"/>
      <c r="E102" s="599"/>
      <c r="F102" s="599"/>
      <c r="G102" s="599"/>
      <c r="H102" s="599"/>
      <c r="I102" s="599"/>
      <c r="J102" s="599"/>
      <c r="K102" s="599"/>
      <c r="L102" s="355">
        <v>37.86</v>
      </c>
      <c r="M102" s="356"/>
      <c r="N102" s="357">
        <v>1349</v>
      </c>
      <c r="AA102" s="59"/>
      <c r="AB102" s="60"/>
      <c r="AG102" s="60"/>
    </row>
    <row r="103" spans="1:35" s="53" customFormat="1" ht="15" customHeight="1" x14ac:dyDescent="0.25">
      <c r="A103" s="354"/>
      <c r="B103" s="334"/>
      <c r="C103" s="599" t="s">
        <v>88</v>
      </c>
      <c r="D103" s="599"/>
      <c r="E103" s="599"/>
      <c r="F103" s="599"/>
      <c r="G103" s="599"/>
      <c r="H103" s="599"/>
      <c r="I103" s="599"/>
      <c r="J103" s="599"/>
      <c r="K103" s="599"/>
      <c r="L103" s="355">
        <v>4.21</v>
      </c>
      <c r="M103" s="356"/>
      <c r="N103" s="357">
        <v>48</v>
      </c>
      <c r="AA103" s="59" t="s">
        <v>77</v>
      </c>
      <c r="AB103" s="60"/>
      <c r="AG103" s="60"/>
    </row>
    <row r="104" spans="1:35" s="53" customFormat="1" ht="23.25" customHeight="1" x14ac:dyDescent="0.25">
      <c r="A104" s="354"/>
      <c r="B104" s="334"/>
      <c r="C104" s="599" t="s">
        <v>89</v>
      </c>
      <c r="D104" s="599"/>
      <c r="E104" s="599"/>
      <c r="F104" s="599"/>
      <c r="G104" s="599"/>
      <c r="H104" s="599"/>
      <c r="I104" s="599"/>
      <c r="J104" s="599"/>
      <c r="K104" s="599"/>
      <c r="L104" s="355">
        <v>0.21</v>
      </c>
      <c r="M104" s="356"/>
      <c r="N104" s="357">
        <v>7</v>
      </c>
      <c r="AA104" s="59"/>
      <c r="AB104" s="60" t="s">
        <v>117</v>
      </c>
      <c r="AG104" s="60"/>
    </row>
    <row r="105" spans="1:35" s="53" customFormat="1" ht="15" customHeight="1" x14ac:dyDescent="0.25">
      <c r="A105" s="354"/>
      <c r="B105" s="334"/>
      <c r="C105" s="599" t="s">
        <v>90</v>
      </c>
      <c r="D105" s="599"/>
      <c r="E105" s="599"/>
      <c r="F105" s="599"/>
      <c r="G105" s="599"/>
      <c r="H105" s="599"/>
      <c r="I105" s="599"/>
      <c r="J105" s="599"/>
      <c r="K105" s="599"/>
      <c r="L105" s="355">
        <v>247.78</v>
      </c>
      <c r="M105" s="356"/>
      <c r="N105" s="357">
        <v>2129</v>
      </c>
      <c r="AA105" s="59"/>
      <c r="AB105" s="60"/>
      <c r="AG105" s="60" t="s">
        <v>73</v>
      </c>
    </row>
    <row r="106" spans="1:35" s="53" customFormat="1" ht="0" hidden="1" customHeight="1" x14ac:dyDescent="0.25">
      <c r="A106" s="354"/>
      <c r="B106" s="334"/>
      <c r="C106" s="599" t="s">
        <v>91</v>
      </c>
      <c r="D106" s="599"/>
      <c r="E106" s="599"/>
      <c r="F106" s="599"/>
      <c r="G106" s="599"/>
      <c r="H106" s="599"/>
      <c r="I106" s="599"/>
      <c r="J106" s="599"/>
      <c r="K106" s="599"/>
      <c r="L106" s="355">
        <v>36.92</v>
      </c>
      <c r="M106" s="356"/>
      <c r="N106" s="357">
        <v>1316</v>
      </c>
      <c r="AA106" s="59"/>
      <c r="AB106" s="60"/>
      <c r="AG106" s="60"/>
    </row>
    <row r="107" spans="1:35" s="53" customFormat="1" ht="13.5" hidden="1" customHeight="1" x14ac:dyDescent="0.25">
      <c r="A107" s="354"/>
      <c r="B107" s="334"/>
      <c r="C107" s="599" t="s">
        <v>92</v>
      </c>
      <c r="D107" s="599"/>
      <c r="E107" s="599"/>
      <c r="F107" s="599"/>
      <c r="G107" s="599"/>
      <c r="H107" s="599"/>
      <c r="I107" s="599"/>
      <c r="J107" s="599"/>
      <c r="K107" s="599"/>
      <c r="L107" s="355">
        <v>19.420000000000002</v>
      </c>
      <c r="M107" s="356"/>
      <c r="N107" s="357">
        <v>692</v>
      </c>
    </row>
    <row r="108" spans="1:35" s="53" customFormat="1" ht="15" customHeight="1" x14ac:dyDescent="0.25">
      <c r="A108" s="354"/>
      <c r="B108" s="334"/>
      <c r="C108" s="599" t="s">
        <v>94</v>
      </c>
      <c r="D108" s="599"/>
      <c r="E108" s="599"/>
      <c r="F108" s="599"/>
      <c r="G108" s="599"/>
      <c r="H108" s="599"/>
      <c r="I108" s="599"/>
      <c r="J108" s="599"/>
      <c r="K108" s="599"/>
      <c r="L108" s="355">
        <v>38.07</v>
      </c>
      <c r="M108" s="356"/>
      <c r="N108" s="357">
        <v>1356</v>
      </c>
      <c r="AH108" s="60" t="s">
        <v>79</v>
      </c>
    </row>
    <row r="109" spans="1:35" s="53" customFormat="1" ht="16.5" customHeight="1" x14ac:dyDescent="0.3">
      <c r="A109" s="354"/>
      <c r="B109" s="334"/>
      <c r="C109" s="599" t="s">
        <v>95</v>
      </c>
      <c r="D109" s="599"/>
      <c r="E109" s="599"/>
      <c r="F109" s="599"/>
      <c r="G109" s="599"/>
      <c r="H109" s="599"/>
      <c r="I109" s="599"/>
      <c r="J109" s="599"/>
      <c r="K109" s="599"/>
      <c r="L109" s="355">
        <v>36.92</v>
      </c>
      <c r="M109" s="356"/>
      <c r="N109" s="357">
        <v>1316</v>
      </c>
      <c r="O109" s="61"/>
      <c r="P109" s="61"/>
      <c r="Q109" s="61"/>
      <c r="AH109" s="60"/>
      <c r="AI109" s="55" t="s">
        <v>80</v>
      </c>
    </row>
    <row r="110" spans="1:35" s="53" customFormat="1" ht="16.5" customHeight="1" x14ac:dyDescent="0.3">
      <c r="A110" s="354"/>
      <c r="B110" s="334"/>
      <c r="C110" s="599" t="s">
        <v>96</v>
      </c>
      <c r="D110" s="599"/>
      <c r="E110" s="599"/>
      <c r="F110" s="599"/>
      <c r="G110" s="599"/>
      <c r="H110" s="599"/>
      <c r="I110" s="599"/>
      <c r="J110" s="599"/>
      <c r="K110" s="599"/>
      <c r="L110" s="355">
        <v>19.420000000000002</v>
      </c>
      <c r="M110" s="356"/>
      <c r="N110" s="357">
        <v>692</v>
      </c>
      <c r="O110" s="61"/>
      <c r="P110" s="61"/>
      <c r="Q110" s="61"/>
      <c r="AH110" s="60"/>
      <c r="AI110" s="55" t="s">
        <v>81</v>
      </c>
    </row>
    <row r="111" spans="1:35" s="53" customFormat="1" ht="16.5" customHeight="1" x14ac:dyDescent="0.3">
      <c r="A111" s="354"/>
      <c r="B111" s="348"/>
      <c r="C111" s="603" t="s">
        <v>491</v>
      </c>
      <c r="D111" s="603"/>
      <c r="E111" s="603"/>
      <c r="F111" s="603"/>
      <c r="G111" s="603"/>
      <c r="H111" s="603"/>
      <c r="I111" s="603"/>
      <c r="J111" s="603"/>
      <c r="K111" s="603"/>
      <c r="L111" s="358">
        <v>346.19</v>
      </c>
      <c r="M111" s="359"/>
      <c r="N111" s="360">
        <v>5534</v>
      </c>
      <c r="O111" s="61"/>
      <c r="P111" s="61"/>
      <c r="Q111" s="61"/>
      <c r="AH111" s="60"/>
      <c r="AI111" s="55" t="s">
        <v>82</v>
      </c>
    </row>
    <row r="112" spans="1:35" s="53" customFormat="1" ht="16.5" customHeight="1" x14ac:dyDescent="0.3">
      <c r="A112" s="604" t="s">
        <v>77</v>
      </c>
      <c r="B112" s="605"/>
      <c r="C112" s="605"/>
      <c r="D112" s="605"/>
      <c r="E112" s="605"/>
      <c r="F112" s="605"/>
      <c r="G112" s="605"/>
      <c r="H112" s="605"/>
      <c r="I112" s="605"/>
      <c r="J112" s="605"/>
      <c r="K112" s="605"/>
      <c r="L112" s="605"/>
      <c r="M112" s="605"/>
      <c r="N112" s="606"/>
      <c r="O112" s="61"/>
      <c r="P112" s="61"/>
      <c r="Q112" s="61"/>
      <c r="AH112" s="60"/>
      <c r="AI112" s="55" t="s">
        <v>83</v>
      </c>
    </row>
    <row r="113" spans="1:35" s="53" customFormat="1" ht="39.75" customHeight="1" x14ac:dyDescent="0.3">
      <c r="A113" s="328" t="s">
        <v>126</v>
      </c>
      <c r="B113" s="329" t="s">
        <v>584</v>
      </c>
      <c r="C113" s="600" t="s">
        <v>492</v>
      </c>
      <c r="D113" s="600"/>
      <c r="E113" s="600"/>
      <c r="F113" s="330" t="s">
        <v>78</v>
      </c>
      <c r="G113" s="330"/>
      <c r="H113" s="330"/>
      <c r="I113" s="330" t="s">
        <v>57</v>
      </c>
      <c r="J113" s="331">
        <v>2513.89</v>
      </c>
      <c r="K113" s="330"/>
      <c r="L113" s="331">
        <v>2513.89</v>
      </c>
      <c r="M113" s="330" t="s">
        <v>493</v>
      </c>
      <c r="N113" s="332">
        <v>15561</v>
      </c>
      <c r="O113" s="61"/>
      <c r="P113" s="61"/>
      <c r="Q113" s="61"/>
      <c r="AH113" s="60"/>
      <c r="AI113" s="55" t="s">
        <v>84</v>
      </c>
    </row>
    <row r="114" spans="1:35" s="53" customFormat="1" ht="16.5" customHeight="1" x14ac:dyDescent="0.3">
      <c r="A114" s="342"/>
      <c r="B114" s="343"/>
      <c r="C114" s="301" t="s">
        <v>494</v>
      </c>
      <c r="D114" s="302"/>
      <c r="E114" s="302"/>
      <c r="F114" s="344"/>
      <c r="G114" s="344"/>
      <c r="H114" s="344"/>
      <c r="I114" s="344"/>
      <c r="J114" s="345"/>
      <c r="K114" s="344"/>
      <c r="L114" s="345"/>
      <c r="M114" s="346"/>
      <c r="N114" s="347"/>
      <c r="O114" s="61"/>
      <c r="P114" s="61"/>
      <c r="Q114" s="61"/>
      <c r="AH114" s="60"/>
      <c r="AI114" s="55" t="s">
        <v>85</v>
      </c>
    </row>
    <row r="115" spans="1:35" s="53" customFormat="1" ht="16.5" customHeight="1" x14ac:dyDescent="0.3">
      <c r="A115" s="361"/>
      <c r="B115" s="303"/>
      <c r="C115" s="599" t="s">
        <v>495</v>
      </c>
      <c r="D115" s="599"/>
      <c r="E115" s="599"/>
      <c r="F115" s="599"/>
      <c r="G115" s="599"/>
      <c r="H115" s="599"/>
      <c r="I115" s="599"/>
      <c r="J115" s="599"/>
      <c r="K115" s="599"/>
      <c r="L115" s="599"/>
      <c r="M115" s="599"/>
      <c r="N115" s="602"/>
      <c r="O115" s="61"/>
      <c r="P115" s="61"/>
      <c r="Q115" s="61"/>
      <c r="AH115" s="60"/>
      <c r="AI115" s="55" t="s">
        <v>86</v>
      </c>
    </row>
    <row r="116" spans="1:35" s="53" customFormat="1" ht="16.5" customHeight="1" x14ac:dyDescent="0.3">
      <c r="A116" s="344"/>
      <c r="B116" s="343"/>
      <c r="C116" s="343"/>
      <c r="D116" s="343"/>
      <c r="E116" s="343"/>
      <c r="F116" s="344"/>
      <c r="G116" s="344"/>
      <c r="H116" s="344"/>
      <c r="I116" s="344"/>
      <c r="J116" s="348"/>
      <c r="K116" s="344"/>
      <c r="L116" s="348"/>
      <c r="M116" s="336"/>
      <c r="N116" s="348"/>
      <c r="O116" s="61"/>
      <c r="P116" s="61"/>
      <c r="Q116" s="61"/>
      <c r="AH116" s="60"/>
      <c r="AI116" s="55" t="s">
        <v>81</v>
      </c>
    </row>
    <row r="117" spans="1:35" s="53" customFormat="1" ht="16.5" customHeight="1" x14ac:dyDescent="0.3">
      <c r="A117" s="349"/>
      <c r="B117" s="350"/>
      <c r="C117" s="600" t="s">
        <v>496</v>
      </c>
      <c r="D117" s="600"/>
      <c r="E117" s="600"/>
      <c r="F117" s="600"/>
      <c r="G117" s="600"/>
      <c r="H117" s="600"/>
      <c r="I117" s="600"/>
      <c r="J117" s="600"/>
      <c r="K117" s="600"/>
      <c r="L117" s="351"/>
      <c r="M117" s="352"/>
      <c r="N117" s="353"/>
      <c r="O117" s="61"/>
      <c r="P117" s="61"/>
      <c r="Q117" s="61"/>
      <c r="AH117" s="60"/>
      <c r="AI117" s="55" t="s">
        <v>87</v>
      </c>
    </row>
    <row r="118" spans="1:35" s="53" customFormat="1" ht="16.5" customHeight="1" x14ac:dyDescent="0.3">
      <c r="A118" s="354"/>
      <c r="B118" s="334"/>
      <c r="C118" s="599" t="s">
        <v>93</v>
      </c>
      <c r="D118" s="599"/>
      <c r="E118" s="599"/>
      <c r="F118" s="599"/>
      <c r="G118" s="599"/>
      <c r="H118" s="599"/>
      <c r="I118" s="599"/>
      <c r="J118" s="599"/>
      <c r="K118" s="599"/>
      <c r="L118" s="355">
        <v>2513.89</v>
      </c>
      <c r="M118" s="356"/>
      <c r="N118" s="357">
        <v>15561</v>
      </c>
      <c r="O118" s="61"/>
      <c r="P118" s="61"/>
      <c r="Q118" s="61"/>
      <c r="AH118" s="60"/>
      <c r="AI118" s="55" t="s">
        <v>88</v>
      </c>
    </row>
    <row r="119" spans="1:35" s="53" customFormat="1" ht="16.5" customHeight="1" x14ac:dyDescent="0.3">
      <c r="A119" s="354"/>
      <c r="B119" s="348"/>
      <c r="C119" s="603" t="s">
        <v>497</v>
      </c>
      <c r="D119" s="603"/>
      <c r="E119" s="603"/>
      <c r="F119" s="603"/>
      <c r="G119" s="603"/>
      <c r="H119" s="603"/>
      <c r="I119" s="603"/>
      <c r="J119" s="603"/>
      <c r="K119" s="603"/>
      <c r="L119" s="358">
        <v>2513.89</v>
      </c>
      <c r="M119" s="359"/>
      <c r="N119" s="360">
        <v>15561</v>
      </c>
      <c r="O119" s="61"/>
      <c r="P119" s="61"/>
      <c r="Q119" s="61"/>
      <c r="AH119" s="60"/>
      <c r="AI119" s="55" t="s">
        <v>89</v>
      </c>
    </row>
    <row r="120" spans="1:35" s="53" customFormat="1" ht="1.5" customHeight="1" x14ac:dyDescent="0.25">
      <c r="A120" s="296"/>
      <c r="B120" s="306"/>
      <c r="C120" s="306"/>
      <c r="D120" s="306"/>
      <c r="E120" s="306"/>
      <c r="F120" s="306"/>
      <c r="G120" s="306"/>
      <c r="H120" s="306"/>
      <c r="I120" s="306"/>
      <c r="J120" s="306"/>
      <c r="K120" s="306"/>
      <c r="L120" s="362"/>
      <c r="M120" s="363"/>
      <c r="N120" s="364"/>
    </row>
    <row r="121" spans="1:35" s="53" customFormat="1" ht="44.25" customHeight="1" x14ac:dyDescent="0.25">
      <c r="A121" s="349"/>
      <c r="B121" s="350"/>
      <c r="C121" s="600" t="s">
        <v>79</v>
      </c>
      <c r="D121" s="600"/>
      <c r="E121" s="600"/>
      <c r="F121" s="600"/>
      <c r="G121" s="600"/>
      <c r="H121" s="600"/>
      <c r="I121" s="600"/>
      <c r="J121" s="600"/>
      <c r="K121" s="600"/>
      <c r="L121" s="351"/>
      <c r="M121" s="365"/>
      <c r="N121" s="353"/>
    </row>
    <row r="122" spans="1:35" ht="10.5" customHeight="1" x14ac:dyDescent="0.2">
      <c r="A122" s="354"/>
      <c r="B122" s="334"/>
      <c r="C122" s="599" t="s">
        <v>80</v>
      </c>
      <c r="D122" s="599"/>
      <c r="E122" s="599"/>
      <c r="F122" s="599"/>
      <c r="G122" s="599"/>
      <c r="H122" s="599"/>
      <c r="I122" s="599"/>
      <c r="J122" s="599"/>
      <c r="K122" s="599"/>
      <c r="L122" s="355">
        <v>289.85000000000002</v>
      </c>
      <c r="M122" s="366"/>
      <c r="N122" s="357">
        <v>3526</v>
      </c>
    </row>
    <row r="123" spans="1:35" ht="10.5" customHeight="1" x14ac:dyDescent="0.2">
      <c r="A123" s="354"/>
      <c r="B123" s="334"/>
      <c r="C123" s="599" t="s">
        <v>81</v>
      </c>
      <c r="D123" s="599"/>
      <c r="E123" s="599"/>
      <c r="F123" s="599"/>
      <c r="G123" s="599"/>
      <c r="H123" s="599"/>
      <c r="I123" s="599"/>
      <c r="J123" s="599"/>
      <c r="K123" s="599"/>
      <c r="L123" s="355"/>
      <c r="M123" s="366"/>
      <c r="N123" s="357"/>
    </row>
    <row r="124" spans="1:35" ht="10.5" customHeight="1" x14ac:dyDescent="0.2">
      <c r="A124" s="354"/>
      <c r="B124" s="334"/>
      <c r="C124" s="599" t="s">
        <v>82</v>
      </c>
      <c r="D124" s="599"/>
      <c r="E124" s="599"/>
      <c r="F124" s="599"/>
      <c r="G124" s="599"/>
      <c r="H124" s="599"/>
      <c r="I124" s="599"/>
      <c r="J124" s="599"/>
      <c r="K124" s="599"/>
      <c r="L124" s="355">
        <v>37.86</v>
      </c>
      <c r="M124" s="366"/>
      <c r="N124" s="357">
        <v>1349</v>
      </c>
    </row>
    <row r="125" spans="1:35" ht="10.5" customHeight="1" x14ac:dyDescent="0.2">
      <c r="A125" s="354"/>
      <c r="B125" s="334"/>
      <c r="C125" s="599" t="s">
        <v>83</v>
      </c>
      <c r="D125" s="599"/>
      <c r="E125" s="599"/>
      <c r="F125" s="599"/>
      <c r="G125" s="599"/>
      <c r="H125" s="599"/>
      <c r="I125" s="599"/>
      <c r="J125" s="599"/>
      <c r="K125" s="599"/>
      <c r="L125" s="355">
        <v>4.21</v>
      </c>
      <c r="M125" s="366"/>
      <c r="N125" s="357">
        <v>48</v>
      </c>
    </row>
    <row r="126" spans="1:35" ht="10.5" customHeight="1" x14ac:dyDescent="0.2">
      <c r="A126" s="354"/>
      <c r="B126" s="334"/>
      <c r="C126" s="599" t="s">
        <v>84</v>
      </c>
      <c r="D126" s="599"/>
      <c r="E126" s="599"/>
      <c r="F126" s="599"/>
      <c r="G126" s="599"/>
      <c r="H126" s="599"/>
      <c r="I126" s="599"/>
      <c r="J126" s="599"/>
      <c r="K126" s="599"/>
      <c r="L126" s="355">
        <v>0.21</v>
      </c>
      <c r="M126" s="366"/>
      <c r="N126" s="357">
        <v>7</v>
      </c>
    </row>
    <row r="127" spans="1:35" ht="10.5" customHeight="1" x14ac:dyDescent="0.2">
      <c r="A127" s="354"/>
      <c r="B127" s="334"/>
      <c r="C127" s="599" t="s">
        <v>85</v>
      </c>
      <c r="D127" s="599"/>
      <c r="E127" s="599"/>
      <c r="F127" s="599"/>
      <c r="G127" s="599"/>
      <c r="H127" s="599"/>
      <c r="I127" s="599"/>
      <c r="J127" s="599"/>
      <c r="K127" s="599"/>
      <c r="L127" s="355">
        <v>247.78</v>
      </c>
      <c r="M127" s="366"/>
      <c r="N127" s="357">
        <v>2129</v>
      </c>
    </row>
    <row r="128" spans="1:35" ht="10.5" customHeight="1" x14ac:dyDescent="0.2">
      <c r="A128" s="354"/>
      <c r="B128" s="334"/>
      <c r="C128" s="599" t="s">
        <v>86</v>
      </c>
      <c r="D128" s="599"/>
      <c r="E128" s="599"/>
      <c r="F128" s="599"/>
      <c r="G128" s="599"/>
      <c r="H128" s="599"/>
      <c r="I128" s="599"/>
      <c r="J128" s="599"/>
      <c r="K128" s="599"/>
      <c r="L128" s="355">
        <v>346.19</v>
      </c>
      <c r="M128" s="366"/>
      <c r="N128" s="357">
        <v>5534</v>
      </c>
    </row>
    <row r="129" spans="1:14" ht="10.5" customHeight="1" x14ac:dyDescent="0.2">
      <c r="A129" s="354"/>
      <c r="B129" s="334"/>
      <c r="C129" s="599" t="s">
        <v>81</v>
      </c>
      <c r="D129" s="599"/>
      <c r="E129" s="599"/>
      <c r="F129" s="599"/>
      <c r="G129" s="599"/>
      <c r="H129" s="599"/>
      <c r="I129" s="599"/>
      <c r="J129" s="599"/>
      <c r="K129" s="599"/>
      <c r="L129" s="355"/>
      <c r="M129" s="366"/>
      <c r="N129" s="357"/>
    </row>
    <row r="130" spans="1:14" ht="10.5" customHeight="1" x14ac:dyDescent="0.2">
      <c r="A130" s="354"/>
      <c r="B130" s="334"/>
      <c r="C130" s="599" t="s">
        <v>87</v>
      </c>
      <c r="D130" s="599"/>
      <c r="E130" s="599"/>
      <c r="F130" s="599"/>
      <c r="G130" s="599"/>
      <c r="H130" s="599"/>
      <c r="I130" s="599"/>
      <c r="J130" s="599"/>
      <c r="K130" s="599"/>
      <c r="L130" s="355">
        <v>37.86</v>
      </c>
      <c r="M130" s="366"/>
      <c r="N130" s="357">
        <v>1349</v>
      </c>
    </row>
    <row r="131" spans="1:14" ht="10.5" customHeight="1" x14ac:dyDescent="0.2">
      <c r="A131" s="354"/>
      <c r="B131" s="334"/>
      <c r="C131" s="599" t="s">
        <v>88</v>
      </c>
      <c r="D131" s="599"/>
      <c r="E131" s="599"/>
      <c r="F131" s="599"/>
      <c r="G131" s="599"/>
      <c r="H131" s="599"/>
      <c r="I131" s="599"/>
      <c r="J131" s="599"/>
      <c r="K131" s="599"/>
      <c r="L131" s="355">
        <v>4.21</v>
      </c>
      <c r="M131" s="366"/>
      <c r="N131" s="357">
        <v>48</v>
      </c>
    </row>
    <row r="132" spans="1:14" ht="10.5" customHeight="1" x14ac:dyDescent="0.2">
      <c r="A132" s="354"/>
      <c r="B132" s="334"/>
      <c r="C132" s="599" t="s">
        <v>89</v>
      </c>
      <c r="D132" s="599"/>
      <c r="E132" s="599"/>
      <c r="F132" s="599"/>
      <c r="G132" s="599"/>
      <c r="H132" s="599"/>
      <c r="I132" s="599"/>
      <c r="J132" s="599"/>
      <c r="K132" s="599"/>
      <c r="L132" s="355">
        <v>0.21</v>
      </c>
      <c r="M132" s="366"/>
      <c r="N132" s="357">
        <v>7</v>
      </c>
    </row>
    <row r="133" spans="1:14" ht="10.5" customHeight="1" x14ac:dyDescent="0.2">
      <c r="A133" s="354"/>
      <c r="B133" s="334"/>
      <c r="C133" s="599" t="s">
        <v>90</v>
      </c>
      <c r="D133" s="599"/>
      <c r="E133" s="599"/>
      <c r="F133" s="599"/>
      <c r="G133" s="599"/>
      <c r="H133" s="599"/>
      <c r="I133" s="599"/>
      <c r="J133" s="599"/>
      <c r="K133" s="599"/>
      <c r="L133" s="355">
        <v>247.78</v>
      </c>
      <c r="M133" s="366"/>
      <c r="N133" s="357">
        <v>2129</v>
      </c>
    </row>
    <row r="134" spans="1:14" ht="10.5" customHeight="1" x14ac:dyDescent="0.2">
      <c r="A134" s="354"/>
      <c r="B134" s="334"/>
      <c r="C134" s="599" t="s">
        <v>91</v>
      </c>
      <c r="D134" s="599"/>
      <c r="E134" s="599"/>
      <c r="F134" s="599"/>
      <c r="G134" s="599"/>
      <c r="H134" s="599"/>
      <c r="I134" s="599"/>
      <c r="J134" s="599"/>
      <c r="K134" s="599"/>
      <c r="L134" s="355">
        <v>36.92</v>
      </c>
      <c r="M134" s="366"/>
      <c r="N134" s="357">
        <v>1316</v>
      </c>
    </row>
    <row r="135" spans="1:14" ht="10.5" customHeight="1" x14ac:dyDescent="0.2">
      <c r="A135" s="354"/>
      <c r="B135" s="334"/>
      <c r="C135" s="599" t="s">
        <v>92</v>
      </c>
      <c r="D135" s="599"/>
      <c r="E135" s="599"/>
      <c r="F135" s="599"/>
      <c r="G135" s="599"/>
      <c r="H135" s="599"/>
      <c r="I135" s="599"/>
      <c r="J135" s="599"/>
      <c r="K135" s="599"/>
      <c r="L135" s="355">
        <v>19.420000000000002</v>
      </c>
      <c r="M135" s="366"/>
      <c r="N135" s="357">
        <v>692</v>
      </c>
    </row>
    <row r="136" spans="1:14" ht="10.5" customHeight="1" x14ac:dyDescent="0.2">
      <c r="A136" s="354"/>
      <c r="B136" s="334"/>
      <c r="C136" s="599" t="s">
        <v>93</v>
      </c>
      <c r="D136" s="599"/>
      <c r="E136" s="599"/>
      <c r="F136" s="599"/>
      <c r="G136" s="599"/>
      <c r="H136" s="599"/>
      <c r="I136" s="599"/>
      <c r="J136" s="599"/>
      <c r="K136" s="599"/>
      <c r="L136" s="355">
        <v>2513.89</v>
      </c>
      <c r="M136" s="366"/>
      <c r="N136" s="357">
        <v>15561</v>
      </c>
    </row>
    <row r="137" spans="1:14" ht="10.5" customHeight="1" x14ac:dyDescent="0.2">
      <c r="A137" s="354"/>
      <c r="B137" s="334"/>
      <c r="C137" s="599" t="s">
        <v>94</v>
      </c>
      <c r="D137" s="599"/>
      <c r="E137" s="599"/>
      <c r="F137" s="599"/>
      <c r="G137" s="599"/>
      <c r="H137" s="599"/>
      <c r="I137" s="599"/>
      <c r="J137" s="599"/>
      <c r="K137" s="599"/>
      <c r="L137" s="355">
        <v>38.07</v>
      </c>
      <c r="M137" s="366"/>
      <c r="N137" s="357">
        <v>1356</v>
      </c>
    </row>
    <row r="138" spans="1:14" ht="10.5" customHeight="1" x14ac:dyDescent="0.2">
      <c r="A138" s="354"/>
      <c r="B138" s="334"/>
      <c r="C138" s="599" t="s">
        <v>95</v>
      </c>
      <c r="D138" s="599"/>
      <c r="E138" s="599"/>
      <c r="F138" s="599"/>
      <c r="G138" s="599"/>
      <c r="H138" s="599"/>
      <c r="I138" s="599"/>
      <c r="J138" s="599"/>
      <c r="K138" s="599"/>
      <c r="L138" s="355">
        <v>36.92</v>
      </c>
      <c r="M138" s="366"/>
      <c r="N138" s="357">
        <v>1316</v>
      </c>
    </row>
    <row r="139" spans="1:14" ht="10.5" customHeight="1" x14ac:dyDescent="0.2">
      <c r="A139" s="354"/>
      <c r="B139" s="334"/>
      <c r="C139" s="599" t="s">
        <v>96</v>
      </c>
      <c r="D139" s="599"/>
      <c r="E139" s="599"/>
      <c r="F139" s="599"/>
      <c r="G139" s="599"/>
      <c r="H139" s="599"/>
      <c r="I139" s="599"/>
      <c r="J139" s="599"/>
      <c r="K139" s="599"/>
      <c r="L139" s="355">
        <v>19.420000000000002</v>
      </c>
      <c r="M139" s="366"/>
      <c r="N139" s="357">
        <v>692</v>
      </c>
    </row>
    <row r="140" spans="1:14" ht="10.5" customHeight="1" x14ac:dyDescent="0.2">
      <c r="A140" s="354"/>
      <c r="B140" s="348"/>
      <c r="C140" s="603" t="s">
        <v>97</v>
      </c>
      <c r="D140" s="603"/>
      <c r="E140" s="603"/>
      <c r="F140" s="603"/>
      <c r="G140" s="603"/>
      <c r="H140" s="603"/>
      <c r="I140" s="603"/>
      <c r="J140" s="603"/>
      <c r="K140" s="603"/>
      <c r="L140" s="358">
        <v>2860.08</v>
      </c>
      <c r="M140" s="299"/>
      <c r="N140" s="367">
        <v>21095</v>
      </c>
    </row>
    <row r="141" spans="1:14" ht="10.5" customHeight="1" x14ac:dyDescent="0.2">
      <c r="A141" s="296"/>
      <c r="B141" s="348"/>
      <c r="C141" s="343"/>
      <c r="D141" s="343"/>
      <c r="E141" s="343"/>
      <c r="F141" s="343"/>
      <c r="G141" s="343"/>
      <c r="H141" s="343"/>
      <c r="I141" s="343"/>
      <c r="J141" s="343"/>
      <c r="K141" s="343"/>
      <c r="L141" s="358"/>
      <c r="M141" s="359"/>
      <c r="N141" s="368"/>
    </row>
    <row r="142" spans="1:14" ht="10.5" customHeight="1" x14ac:dyDescent="0.2">
      <c r="A142" s="369"/>
      <c r="B142" s="369"/>
      <c r="C142" s="369"/>
      <c r="D142" s="369"/>
      <c r="E142" s="369"/>
      <c r="F142" s="369"/>
      <c r="G142" s="369"/>
      <c r="H142" s="369"/>
      <c r="I142" s="369"/>
      <c r="J142" s="369"/>
      <c r="K142" s="369"/>
      <c r="L142" s="369"/>
      <c r="M142" s="369"/>
      <c r="N142" s="369"/>
    </row>
  </sheetData>
  <mergeCells count="117">
    <mergeCell ref="A17:N17"/>
    <mergeCell ref="J36:L37"/>
    <mergeCell ref="M36:M38"/>
    <mergeCell ref="N36:N38"/>
    <mergeCell ref="A20:N20"/>
    <mergeCell ref="A40:N40"/>
    <mergeCell ref="C41:E41"/>
    <mergeCell ref="C39:E39"/>
    <mergeCell ref="A18:N18"/>
    <mergeCell ref="A36:A38"/>
    <mergeCell ref="B36:B38"/>
    <mergeCell ref="C36:E38"/>
    <mergeCell ref="F36:F38"/>
    <mergeCell ref="G36:I37"/>
    <mergeCell ref="A21:N21"/>
    <mergeCell ref="B23:F23"/>
    <mergeCell ref="B24:F24"/>
    <mergeCell ref="L33:M33"/>
    <mergeCell ref="A4:C4"/>
    <mergeCell ref="K4:N4"/>
    <mergeCell ref="A5:D5"/>
    <mergeCell ref="J5:N5"/>
    <mergeCell ref="A6:D6"/>
    <mergeCell ref="J6:N6"/>
    <mergeCell ref="D10:N10"/>
    <mergeCell ref="A13:N13"/>
    <mergeCell ref="A16:N16"/>
    <mergeCell ref="A14:N14"/>
    <mergeCell ref="C49:E49"/>
    <mergeCell ref="C50:E50"/>
    <mergeCell ref="C51:E51"/>
    <mergeCell ref="C42:N42"/>
    <mergeCell ref="C43:E43"/>
    <mergeCell ref="C44:E44"/>
    <mergeCell ref="C45:E45"/>
    <mergeCell ref="C46:E46"/>
    <mergeCell ref="C58:E58"/>
    <mergeCell ref="C52:E52"/>
    <mergeCell ref="C53:E53"/>
    <mergeCell ref="C54:E54"/>
    <mergeCell ref="C56:E56"/>
    <mergeCell ref="C47:E47"/>
    <mergeCell ref="C48:E48"/>
    <mergeCell ref="C94:K94"/>
    <mergeCell ref="C95:K95"/>
    <mergeCell ref="C137:K137"/>
    <mergeCell ref="C138:K138"/>
    <mergeCell ref="C139:K139"/>
    <mergeCell ref="C140:K140"/>
    <mergeCell ref="C132:K132"/>
    <mergeCell ref="C133:K133"/>
    <mergeCell ref="C134:K134"/>
    <mergeCell ref="C135:K135"/>
    <mergeCell ref="C136:K136"/>
    <mergeCell ref="C117:K117"/>
    <mergeCell ref="C118:K118"/>
    <mergeCell ref="C119:K119"/>
    <mergeCell ref="C121:K121"/>
    <mergeCell ref="C109:K109"/>
    <mergeCell ref="C110:K110"/>
    <mergeCell ref="C111:K111"/>
    <mergeCell ref="A112:N112"/>
    <mergeCell ref="C113:E113"/>
    <mergeCell ref="C115:N115"/>
    <mergeCell ref="C127:K127"/>
    <mergeCell ref="C128:K128"/>
    <mergeCell ref="C129:K129"/>
    <mergeCell ref="C130:K130"/>
    <mergeCell ref="C131:K131"/>
    <mergeCell ref="C122:K122"/>
    <mergeCell ref="C123:K123"/>
    <mergeCell ref="C124:K124"/>
    <mergeCell ref="C125:K125"/>
    <mergeCell ref="C126:K126"/>
    <mergeCell ref="C96:K96"/>
    <mergeCell ref="C104:K104"/>
    <mergeCell ref="C105:K105"/>
    <mergeCell ref="C106:K106"/>
    <mergeCell ref="C107:K107"/>
    <mergeCell ref="C108:K108"/>
    <mergeCell ref="C97:K97"/>
    <mergeCell ref="C98:K98"/>
    <mergeCell ref="C99:K99"/>
    <mergeCell ref="C100:K100"/>
    <mergeCell ref="C101:K101"/>
    <mergeCell ref="C102:K102"/>
    <mergeCell ref="C103:K103"/>
    <mergeCell ref="C77:E77"/>
    <mergeCell ref="C78:N78"/>
    <mergeCell ref="C79:E79"/>
    <mergeCell ref="C59:N59"/>
    <mergeCell ref="C80:E80"/>
    <mergeCell ref="C81:E81"/>
    <mergeCell ref="C69:E69"/>
    <mergeCell ref="C70:E70"/>
    <mergeCell ref="C71:E71"/>
    <mergeCell ref="C73:E73"/>
    <mergeCell ref="C75:E75"/>
    <mergeCell ref="C64:E64"/>
    <mergeCell ref="C65:E65"/>
    <mergeCell ref="C66:E66"/>
    <mergeCell ref="C67:E67"/>
    <mergeCell ref="C68:E68"/>
    <mergeCell ref="C60:E60"/>
    <mergeCell ref="C61:E61"/>
    <mergeCell ref="C62:E62"/>
    <mergeCell ref="C63:E63"/>
    <mergeCell ref="C87:E87"/>
    <mergeCell ref="C88:E88"/>
    <mergeCell ref="C89:E89"/>
    <mergeCell ref="C90:E90"/>
    <mergeCell ref="C93:K93"/>
    <mergeCell ref="C82:E82"/>
    <mergeCell ref="C83:E83"/>
    <mergeCell ref="C84:E84"/>
    <mergeCell ref="C85:E85"/>
    <mergeCell ref="C86:E86"/>
  </mergeCells>
  <printOptions horizontalCentered="1"/>
  <pageMargins left="0.39370077848434498" right="0.23622047901153601" top="0.35433071851730302" bottom="0.31496062874794001" header="0.118110239505768" footer="0.118110239505768"/>
  <pageSetup paperSize="9" scale="69" fitToHeight="0" orientation="portrait" r:id="rId1"/>
  <headerFooter>
    <oddFooter>&amp;RСтраница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42"/>
  <sheetViews>
    <sheetView topLeftCell="A95" workbookViewId="0">
      <selection sqref="A1:N142"/>
    </sheetView>
  </sheetViews>
  <sheetFormatPr defaultColWidth="9.140625" defaultRowHeight="10.5" customHeight="1" x14ac:dyDescent="0.2"/>
  <cols>
    <col min="1" max="1" width="8.85546875" style="54" customWidth="1"/>
    <col min="2" max="2" width="20.140625" style="62" customWidth="1"/>
    <col min="3" max="4" width="10.42578125" style="62" customWidth="1"/>
    <col min="5" max="5" width="13.28515625" style="62" customWidth="1"/>
    <col min="6" max="6" width="8.5703125" style="62" customWidth="1"/>
    <col min="7" max="7" width="7.85546875" style="62" customWidth="1"/>
    <col min="8" max="8" width="8.42578125" style="62" customWidth="1"/>
    <col min="9" max="9" width="8.7109375" style="62" customWidth="1"/>
    <col min="10" max="10" width="8.140625" style="62" customWidth="1"/>
    <col min="11" max="11" width="8.5703125" style="62" customWidth="1"/>
    <col min="12" max="12" width="10" style="62" customWidth="1"/>
    <col min="13" max="13" width="7.85546875" style="62" customWidth="1"/>
    <col min="14" max="14" width="9.7109375" style="62" customWidth="1"/>
    <col min="15" max="15" width="11" style="62" hidden="1" customWidth="1"/>
    <col min="16" max="16" width="14.28515625" style="62" customWidth="1"/>
    <col min="17" max="20" width="9.140625" style="62"/>
    <col min="21" max="21" width="49.85546875" style="55" hidden="1" customWidth="1"/>
    <col min="22" max="22" width="44.28515625" style="55" hidden="1" customWidth="1"/>
    <col min="23" max="23" width="101.5703125" style="55" hidden="1" customWidth="1"/>
    <col min="24" max="27" width="141" style="55" hidden="1" customWidth="1"/>
    <col min="28" max="28" width="34.140625" style="55" hidden="1" customWidth="1"/>
    <col min="29" max="29" width="112" style="55" hidden="1" customWidth="1"/>
    <col min="30" max="33" width="34.140625" style="55" hidden="1" customWidth="1"/>
    <col min="34" max="36" width="84.42578125" style="55" hidden="1" customWidth="1"/>
    <col min="37" max="16384" width="9.140625" style="62"/>
  </cols>
  <sheetData>
    <row r="1" spans="1:25" s="53" customFormat="1" ht="15" x14ac:dyDescent="0.25">
      <c r="A1" s="370"/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  <c r="N1" s="372" t="s">
        <v>427</v>
      </c>
    </row>
    <row r="2" spans="1:25" s="53" customFormat="1" ht="15" x14ac:dyDescent="0.25">
      <c r="A2" s="370"/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370"/>
      <c r="M2" s="370"/>
      <c r="N2" s="372" t="s">
        <v>428</v>
      </c>
    </row>
    <row r="3" spans="1:25" s="53" customFormat="1" ht="8.25" customHeight="1" x14ac:dyDescent="0.25">
      <c r="A3" s="370"/>
      <c r="B3" s="370"/>
      <c r="C3" s="370"/>
      <c r="D3" s="370"/>
      <c r="E3" s="370"/>
      <c r="F3" s="370"/>
      <c r="G3" s="370"/>
      <c r="H3" s="370"/>
      <c r="I3" s="370"/>
      <c r="J3" s="370"/>
      <c r="K3" s="370"/>
      <c r="L3" s="370"/>
      <c r="M3" s="370"/>
      <c r="N3" s="372"/>
    </row>
    <row r="4" spans="1:25" s="53" customFormat="1" ht="14.25" customHeight="1" x14ac:dyDescent="0.25">
      <c r="A4" s="607" t="s">
        <v>45</v>
      </c>
      <c r="B4" s="607"/>
      <c r="C4" s="607"/>
      <c r="D4" s="374"/>
      <c r="E4" s="370"/>
      <c r="F4" s="370"/>
      <c r="G4" s="370"/>
      <c r="H4" s="370"/>
      <c r="I4" s="370"/>
      <c r="J4" s="370"/>
      <c r="K4" s="607" t="s">
        <v>46</v>
      </c>
      <c r="L4" s="607"/>
      <c r="M4" s="607"/>
      <c r="N4" s="607"/>
    </row>
    <row r="5" spans="1:25" s="53" customFormat="1" ht="12" customHeight="1" x14ac:dyDescent="0.25">
      <c r="A5" s="608"/>
      <c r="B5" s="608"/>
      <c r="C5" s="608"/>
      <c r="D5" s="608"/>
      <c r="E5" s="371"/>
      <c r="F5" s="370"/>
      <c r="G5" s="370"/>
      <c r="H5" s="370"/>
      <c r="I5" s="370"/>
      <c r="J5" s="609"/>
      <c r="K5" s="609"/>
      <c r="L5" s="609"/>
      <c r="M5" s="609"/>
      <c r="N5" s="609"/>
    </row>
    <row r="6" spans="1:25" s="53" customFormat="1" ht="15" x14ac:dyDescent="0.25">
      <c r="A6" s="599"/>
      <c r="B6" s="599"/>
      <c r="C6" s="599"/>
      <c r="D6" s="599"/>
      <c r="E6" s="370"/>
      <c r="F6" s="370"/>
      <c r="G6" s="370"/>
      <c r="H6" s="370"/>
      <c r="I6" s="370"/>
      <c r="J6" s="599"/>
      <c r="K6" s="599"/>
      <c r="L6" s="599"/>
      <c r="M6" s="599"/>
      <c r="N6" s="599"/>
      <c r="U6" s="55" t="s">
        <v>47</v>
      </c>
      <c r="V6" s="55" t="s">
        <v>47</v>
      </c>
    </row>
    <row r="7" spans="1:25" s="53" customFormat="1" ht="17.25" customHeight="1" x14ac:dyDescent="0.25">
      <c r="A7" s="378"/>
      <c r="B7" s="379"/>
      <c r="C7" s="371"/>
      <c r="D7" s="371"/>
      <c r="E7" s="370"/>
      <c r="F7" s="370"/>
      <c r="G7" s="370"/>
      <c r="H7" s="370"/>
      <c r="I7" s="370"/>
      <c r="J7" s="378"/>
      <c r="K7" s="378"/>
      <c r="L7" s="378"/>
      <c r="M7" s="378"/>
      <c r="N7" s="379"/>
    </row>
    <row r="8" spans="1:25" s="53" customFormat="1" ht="36.75" customHeight="1" x14ac:dyDescent="0.25">
      <c r="A8" s="370" t="s">
        <v>429</v>
      </c>
      <c r="B8" s="380"/>
      <c r="C8" s="380"/>
      <c r="D8" s="380"/>
      <c r="E8" s="370"/>
      <c r="F8" s="370"/>
      <c r="G8" s="370"/>
      <c r="H8" s="370"/>
      <c r="I8" s="370"/>
      <c r="J8" s="370"/>
      <c r="K8" s="370"/>
      <c r="L8" s="380"/>
      <c r="M8" s="380"/>
      <c r="N8" s="372" t="s">
        <v>429</v>
      </c>
    </row>
    <row r="9" spans="1:25" s="53" customFormat="1" ht="15.75" customHeight="1" x14ac:dyDescent="0.25">
      <c r="A9" s="370"/>
      <c r="B9" s="370"/>
      <c r="C9" s="370"/>
      <c r="D9" s="370"/>
      <c r="E9" s="370"/>
      <c r="F9" s="381"/>
      <c r="G9" s="370"/>
      <c r="H9" s="370"/>
      <c r="I9" s="370"/>
      <c r="J9" s="370"/>
      <c r="K9" s="370"/>
      <c r="L9" s="370"/>
      <c r="M9" s="370"/>
      <c r="N9" s="370"/>
    </row>
    <row r="10" spans="1:25" s="53" customFormat="1" ht="57" customHeight="1" x14ac:dyDescent="0.25">
      <c r="A10" s="375" t="s">
        <v>430</v>
      </c>
      <c r="B10" s="380"/>
      <c r="C10" s="370"/>
      <c r="D10" s="599"/>
      <c r="E10" s="599"/>
      <c r="F10" s="599"/>
      <c r="G10" s="599"/>
      <c r="H10" s="599"/>
      <c r="I10" s="599"/>
      <c r="J10" s="599"/>
      <c r="K10" s="599"/>
      <c r="L10" s="599"/>
      <c r="M10" s="599"/>
      <c r="N10" s="599"/>
      <c r="W10" s="56" t="s">
        <v>98</v>
      </c>
    </row>
    <row r="11" spans="1:25" s="53" customFormat="1" ht="15" customHeight="1" x14ac:dyDescent="0.25">
      <c r="A11" s="382" t="s">
        <v>431</v>
      </c>
      <c r="B11" s="370"/>
      <c r="C11" s="370"/>
      <c r="D11" s="378" t="s">
        <v>432</v>
      </c>
      <c r="E11" s="378"/>
      <c r="F11" s="383"/>
      <c r="G11" s="383"/>
      <c r="H11" s="383"/>
      <c r="I11" s="383"/>
      <c r="J11" s="383"/>
      <c r="K11" s="383"/>
      <c r="L11" s="383"/>
      <c r="M11" s="383"/>
      <c r="N11" s="383"/>
    </row>
    <row r="12" spans="1:25" s="53" customFormat="1" ht="33" customHeight="1" x14ac:dyDescent="0.25">
      <c r="A12" s="382"/>
      <c r="B12" s="370"/>
      <c r="C12" s="370"/>
      <c r="D12" s="370"/>
      <c r="E12" s="370"/>
      <c r="F12" s="380"/>
      <c r="G12" s="380"/>
      <c r="H12" s="380"/>
      <c r="I12" s="380"/>
      <c r="J12" s="380"/>
      <c r="K12" s="380"/>
      <c r="L12" s="380"/>
      <c r="M12" s="380"/>
      <c r="N12" s="380"/>
    </row>
    <row r="13" spans="1:25" s="53" customFormat="1" ht="30.75" customHeight="1" x14ac:dyDescent="0.25">
      <c r="A13" s="610" t="s">
        <v>366</v>
      </c>
      <c r="B13" s="610"/>
      <c r="C13" s="610"/>
      <c r="D13" s="610"/>
      <c r="E13" s="610"/>
      <c r="F13" s="610"/>
      <c r="G13" s="610"/>
      <c r="H13" s="610"/>
      <c r="I13" s="610"/>
      <c r="J13" s="610"/>
      <c r="K13" s="610"/>
      <c r="L13" s="610"/>
      <c r="M13" s="610"/>
      <c r="N13" s="610"/>
      <c r="X13" s="56" t="s">
        <v>47</v>
      </c>
    </row>
    <row r="14" spans="1:25" s="53" customFormat="1" ht="15" x14ac:dyDescent="0.25">
      <c r="A14" s="611" t="s">
        <v>0</v>
      </c>
      <c r="B14" s="611"/>
      <c r="C14" s="611"/>
      <c r="D14" s="611"/>
      <c r="E14" s="611"/>
      <c r="F14" s="611"/>
      <c r="G14" s="611"/>
      <c r="H14" s="611"/>
      <c r="I14" s="611"/>
      <c r="J14" s="611"/>
      <c r="K14" s="611"/>
      <c r="L14" s="611"/>
      <c r="M14" s="611"/>
      <c r="N14" s="611"/>
    </row>
    <row r="15" spans="1:25" s="53" customFormat="1" ht="12" customHeight="1" x14ac:dyDescent="0.25">
      <c r="A15" s="384"/>
      <c r="B15" s="384"/>
      <c r="C15" s="384"/>
      <c r="D15" s="384"/>
      <c r="E15" s="384"/>
      <c r="F15" s="384"/>
      <c r="G15" s="384"/>
      <c r="H15" s="384"/>
      <c r="I15" s="384"/>
      <c r="J15" s="384"/>
      <c r="K15" s="384"/>
      <c r="L15" s="384"/>
      <c r="M15" s="384"/>
      <c r="N15" s="384"/>
    </row>
    <row r="16" spans="1:25" s="53" customFormat="1" ht="15" customHeight="1" x14ac:dyDescent="0.25">
      <c r="A16" s="610" t="s">
        <v>433</v>
      </c>
      <c r="B16" s="610"/>
      <c r="C16" s="610"/>
      <c r="D16" s="610"/>
      <c r="E16" s="610"/>
      <c r="F16" s="610"/>
      <c r="G16" s="610"/>
      <c r="H16" s="610"/>
      <c r="I16" s="610"/>
      <c r="J16" s="610"/>
      <c r="K16" s="610"/>
      <c r="L16" s="610"/>
      <c r="M16" s="610"/>
      <c r="N16" s="610"/>
      <c r="Y16" s="56" t="s">
        <v>47</v>
      </c>
    </row>
    <row r="17" spans="1:26" s="53" customFormat="1" ht="15" x14ac:dyDescent="0.25">
      <c r="A17" s="611" t="s">
        <v>434</v>
      </c>
      <c r="B17" s="611"/>
      <c r="C17" s="611"/>
      <c r="D17" s="611"/>
      <c r="E17" s="611"/>
      <c r="F17" s="611"/>
      <c r="G17" s="611"/>
      <c r="H17" s="611"/>
      <c r="I17" s="611"/>
      <c r="J17" s="611"/>
      <c r="K17" s="611"/>
      <c r="L17" s="611"/>
      <c r="M17" s="611"/>
      <c r="N17" s="611"/>
    </row>
    <row r="18" spans="1:26" s="53" customFormat="1" ht="24" customHeight="1" x14ac:dyDescent="0.25">
      <c r="A18" s="615" t="s">
        <v>499</v>
      </c>
      <c r="B18" s="615"/>
      <c r="C18" s="615"/>
      <c r="D18" s="615"/>
      <c r="E18" s="615"/>
      <c r="F18" s="615"/>
      <c r="G18" s="615"/>
      <c r="H18" s="615"/>
      <c r="I18" s="615"/>
      <c r="J18" s="615"/>
      <c r="K18" s="615"/>
      <c r="L18" s="615"/>
      <c r="M18" s="615"/>
      <c r="N18" s="615"/>
    </row>
    <row r="19" spans="1:26" s="53" customFormat="1" ht="18" customHeight="1" x14ac:dyDescent="0.25">
      <c r="A19" s="385"/>
      <c r="B19" s="385"/>
      <c r="C19" s="385"/>
      <c r="D19" s="385"/>
      <c r="E19" s="385"/>
      <c r="F19" s="385"/>
      <c r="G19" s="385"/>
      <c r="H19" s="385"/>
      <c r="I19" s="385"/>
      <c r="J19" s="385"/>
      <c r="K19" s="385"/>
      <c r="L19" s="385"/>
      <c r="M19" s="385"/>
      <c r="N19" s="385"/>
    </row>
    <row r="20" spans="1:26" s="53" customFormat="1" ht="15" customHeight="1" x14ac:dyDescent="0.25">
      <c r="A20" s="613" t="s">
        <v>514</v>
      </c>
      <c r="B20" s="613"/>
      <c r="C20" s="613"/>
      <c r="D20" s="613"/>
      <c r="E20" s="613"/>
      <c r="F20" s="613"/>
      <c r="G20" s="613"/>
      <c r="H20" s="613"/>
      <c r="I20" s="613"/>
      <c r="J20" s="613"/>
      <c r="K20" s="613"/>
      <c r="L20" s="613"/>
      <c r="M20" s="613"/>
      <c r="N20" s="613"/>
      <c r="Z20" s="56" t="s">
        <v>118</v>
      </c>
    </row>
    <row r="21" spans="1:26" s="53" customFormat="1" ht="13.5" customHeight="1" x14ac:dyDescent="0.25">
      <c r="A21" s="611" t="s">
        <v>436</v>
      </c>
      <c r="B21" s="611"/>
      <c r="C21" s="611"/>
      <c r="D21" s="611"/>
      <c r="E21" s="611"/>
      <c r="F21" s="611"/>
      <c r="G21" s="611"/>
      <c r="H21" s="611"/>
      <c r="I21" s="611"/>
      <c r="J21" s="611"/>
      <c r="K21" s="611"/>
      <c r="L21" s="611"/>
      <c r="M21" s="611"/>
      <c r="N21" s="611"/>
    </row>
    <row r="22" spans="1:26" s="53" customFormat="1" ht="15" customHeight="1" x14ac:dyDescent="0.25">
      <c r="A22" s="370" t="s">
        <v>437</v>
      </c>
      <c r="B22" s="386" t="s">
        <v>438</v>
      </c>
      <c r="C22" s="370" t="s">
        <v>439</v>
      </c>
      <c r="D22" s="370"/>
      <c r="E22" s="370"/>
      <c r="F22" s="371"/>
      <c r="G22" s="371"/>
      <c r="H22" s="371"/>
      <c r="I22" s="371"/>
      <c r="J22" s="371"/>
      <c r="K22" s="371"/>
      <c r="L22" s="371"/>
      <c r="M22" s="371"/>
      <c r="N22" s="371"/>
    </row>
    <row r="23" spans="1:26" s="53" customFormat="1" ht="31.5" customHeight="1" x14ac:dyDescent="0.25">
      <c r="A23" s="370" t="s">
        <v>440</v>
      </c>
      <c r="B23" s="613" t="s">
        <v>367</v>
      </c>
      <c r="C23" s="613"/>
      <c r="D23" s="613"/>
      <c r="E23" s="613"/>
      <c r="F23" s="613"/>
      <c r="G23" s="371"/>
      <c r="H23" s="371"/>
      <c r="I23" s="371"/>
      <c r="J23" s="371"/>
      <c r="K23" s="371"/>
      <c r="L23" s="371"/>
      <c r="M23" s="371"/>
      <c r="N23" s="371"/>
    </row>
    <row r="24" spans="1:26" s="53" customFormat="1" ht="20.25" customHeight="1" x14ac:dyDescent="0.25">
      <c r="A24" s="370"/>
      <c r="B24" s="616" t="s">
        <v>441</v>
      </c>
      <c r="C24" s="616"/>
      <c r="D24" s="616"/>
      <c r="E24" s="616"/>
      <c r="F24" s="616"/>
      <c r="G24" s="387"/>
      <c r="H24" s="387"/>
      <c r="I24" s="387"/>
      <c r="J24" s="387"/>
      <c r="K24" s="387"/>
      <c r="L24" s="387"/>
      <c r="M24" s="388"/>
      <c r="N24" s="387"/>
    </row>
    <row r="25" spans="1:26" s="53" customFormat="1" ht="9.75" customHeight="1" x14ac:dyDescent="0.25">
      <c r="A25" s="370"/>
      <c r="B25" s="370"/>
      <c r="C25" s="370"/>
      <c r="D25" s="389"/>
      <c r="E25" s="389"/>
      <c r="F25" s="389"/>
      <c r="G25" s="389"/>
      <c r="H25" s="389"/>
      <c r="I25" s="389"/>
      <c r="J25" s="389"/>
      <c r="K25" s="389"/>
      <c r="L25" s="389"/>
      <c r="M25" s="387"/>
      <c r="N25" s="387"/>
    </row>
    <row r="26" spans="1:26" s="53" customFormat="1" ht="15" x14ac:dyDescent="0.25">
      <c r="A26" s="390" t="s">
        <v>442</v>
      </c>
      <c r="B26" s="370"/>
      <c r="C26" s="370"/>
      <c r="D26" s="378" t="s">
        <v>498</v>
      </c>
      <c r="E26" s="370"/>
      <c r="F26" s="391"/>
      <c r="G26" s="391"/>
      <c r="H26" s="391"/>
      <c r="I26" s="391"/>
      <c r="J26" s="391"/>
      <c r="K26" s="391"/>
      <c r="L26" s="391"/>
      <c r="M26" s="391"/>
      <c r="N26" s="391"/>
    </row>
    <row r="27" spans="1:26" s="53" customFormat="1" ht="9.75" customHeight="1" x14ac:dyDescent="0.25">
      <c r="A27" s="370"/>
      <c r="B27" s="370"/>
      <c r="C27" s="370"/>
      <c r="D27" s="391"/>
      <c r="E27" s="391"/>
      <c r="F27" s="391"/>
      <c r="G27" s="391"/>
      <c r="H27" s="391"/>
      <c r="I27" s="391"/>
      <c r="J27" s="391"/>
      <c r="K27" s="391"/>
      <c r="L27" s="391"/>
      <c r="M27" s="391"/>
      <c r="N27" s="391"/>
    </row>
    <row r="28" spans="1:26" s="53" customFormat="1" ht="12.75" customHeight="1" x14ac:dyDescent="0.25">
      <c r="A28" s="390" t="s">
        <v>443</v>
      </c>
      <c r="B28" s="370"/>
      <c r="C28" s="392">
        <v>35.979999999999997</v>
      </c>
      <c r="D28" s="393" t="s">
        <v>500</v>
      </c>
      <c r="E28" s="382" t="s">
        <v>49</v>
      </c>
      <c r="F28" s="370"/>
      <c r="G28" s="370"/>
      <c r="H28" s="370"/>
      <c r="I28" s="370"/>
      <c r="J28" s="370"/>
      <c r="K28" s="370"/>
      <c r="L28" s="394"/>
      <c r="M28" s="394"/>
      <c r="N28" s="370"/>
    </row>
    <row r="29" spans="1:26" s="53" customFormat="1" ht="68.25" customHeight="1" x14ac:dyDescent="0.25">
      <c r="A29" s="370"/>
      <c r="B29" s="370" t="s">
        <v>445</v>
      </c>
      <c r="C29" s="395"/>
      <c r="D29" s="396"/>
      <c r="E29" s="382"/>
      <c r="F29" s="370"/>
      <c r="G29" s="370"/>
      <c r="H29" s="370"/>
      <c r="I29" s="370"/>
      <c r="J29" s="370"/>
      <c r="K29" s="370"/>
      <c r="L29" s="370"/>
      <c r="M29" s="370"/>
      <c r="N29" s="370"/>
    </row>
    <row r="30" spans="1:26" s="53" customFormat="1" ht="12.75" customHeight="1" x14ac:dyDescent="0.25">
      <c r="A30" s="370"/>
      <c r="B30" s="370" t="s">
        <v>446</v>
      </c>
      <c r="C30" s="392">
        <v>0</v>
      </c>
      <c r="D30" s="393" t="s">
        <v>447</v>
      </c>
      <c r="E30" s="382" t="s">
        <v>49</v>
      </c>
      <c r="F30" s="370"/>
      <c r="G30" s="370" t="s">
        <v>448</v>
      </c>
      <c r="H30" s="370"/>
      <c r="I30" s="370"/>
      <c r="J30" s="370"/>
      <c r="K30" s="370"/>
      <c r="L30" s="392">
        <v>2.75</v>
      </c>
      <c r="M30" s="393" t="s">
        <v>501</v>
      </c>
      <c r="N30" s="382" t="s">
        <v>49</v>
      </c>
    </row>
    <row r="31" spans="1:26" s="53" customFormat="1" ht="12.75" customHeight="1" x14ac:dyDescent="0.25">
      <c r="A31" s="370"/>
      <c r="B31" s="370" t="s">
        <v>2</v>
      </c>
      <c r="C31" s="392">
        <v>10.85</v>
      </c>
      <c r="D31" s="397" t="s">
        <v>502</v>
      </c>
      <c r="E31" s="382" t="s">
        <v>49</v>
      </c>
      <c r="F31" s="370"/>
      <c r="G31" s="370" t="s">
        <v>451</v>
      </c>
      <c r="H31" s="370"/>
      <c r="I31" s="370"/>
      <c r="J31" s="370"/>
      <c r="K31" s="370"/>
      <c r="L31" s="398"/>
      <c r="M31" s="398">
        <v>7.6</v>
      </c>
      <c r="N31" s="382" t="s">
        <v>452</v>
      </c>
    </row>
    <row r="32" spans="1:26" s="53" customFormat="1" ht="12.75" customHeight="1" x14ac:dyDescent="0.25">
      <c r="A32" s="370"/>
      <c r="B32" s="370" t="s">
        <v>50</v>
      </c>
      <c r="C32" s="392">
        <v>25.13</v>
      </c>
      <c r="D32" s="397" t="s">
        <v>503</v>
      </c>
      <c r="E32" s="382" t="s">
        <v>49</v>
      </c>
      <c r="F32" s="370"/>
      <c r="G32" s="370" t="s">
        <v>454</v>
      </c>
      <c r="H32" s="370"/>
      <c r="I32" s="370"/>
      <c r="J32" s="370"/>
      <c r="K32" s="370"/>
      <c r="L32" s="398"/>
      <c r="M32" s="398">
        <v>0.02</v>
      </c>
      <c r="N32" s="382" t="s">
        <v>452</v>
      </c>
    </row>
    <row r="33" spans="1:31" s="53" customFormat="1" ht="12.75" customHeight="1" x14ac:dyDescent="0.25">
      <c r="A33" s="370"/>
      <c r="B33" s="370" t="s">
        <v>51</v>
      </c>
      <c r="C33" s="392">
        <v>0</v>
      </c>
      <c r="D33" s="393" t="s">
        <v>447</v>
      </c>
      <c r="E33" s="382" t="s">
        <v>49</v>
      </c>
      <c r="F33" s="370"/>
      <c r="G33" s="370" t="s">
        <v>455</v>
      </c>
      <c r="H33" s="370"/>
      <c r="I33" s="370"/>
      <c r="J33" s="370"/>
      <c r="K33" s="370"/>
      <c r="L33" s="617"/>
      <c r="M33" s="617"/>
      <c r="N33" s="370"/>
    </row>
    <row r="34" spans="1:31" s="53" customFormat="1" ht="12.75" customHeight="1" x14ac:dyDescent="0.25">
      <c r="A34" s="370"/>
      <c r="B34" s="370"/>
      <c r="C34" s="395"/>
      <c r="D34" s="396"/>
      <c r="E34" s="375"/>
      <c r="F34" s="370"/>
      <c r="G34" s="370"/>
      <c r="H34" s="370"/>
      <c r="I34" s="370"/>
      <c r="J34" s="370"/>
      <c r="K34" s="370"/>
      <c r="L34" s="391"/>
      <c r="M34" s="391"/>
      <c r="N34" s="370"/>
    </row>
    <row r="35" spans="1:31" s="53" customFormat="1" ht="9.75" customHeight="1" x14ac:dyDescent="0.25">
      <c r="A35" s="399"/>
      <c r="B35" s="370"/>
      <c r="C35" s="370"/>
      <c r="D35" s="370"/>
      <c r="E35" s="370"/>
      <c r="F35" s="370"/>
      <c r="G35" s="370"/>
      <c r="H35" s="370"/>
      <c r="I35" s="370"/>
      <c r="J35" s="370"/>
      <c r="K35" s="370"/>
      <c r="L35" s="370"/>
      <c r="M35" s="370"/>
      <c r="N35" s="370"/>
    </row>
    <row r="36" spans="1:31" s="53" customFormat="1" ht="36" customHeight="1" x14ac:dyDescent="0.25">
      <c r="A36" s="612" t="s">
        <v>52</v>
      </c>
      <c r="B36" s="612" t="s">
        <v>44</v>
      </c>
      <c r="C36" s="612" t="s">
        <v>53</v>
      </c>
      <c r="D36" s="612"/>
      <c r="E36" s="612"/>
      <c r="F36" s="612" t="s">
        <v>456</v>
      </c>
      <c r="G36" s="612" t="s">
        <v>54</v>
      </c>
      <c r="H36" s="612"/>
      <c r="I36" s="612"/>
      <c r="J36" s="612" t="s">
        <v>457</v>
      </c>
      <c r="K36" s="612"/>
      <c r="L36" s="612"/>
      <c r="M36" s="612" t="s">
        <v>458</v>
      </c>
      <c r="N36" s="612" t="s">
        <v>459</v>
      </c>
    </row>
    <row r="37" spans="1:31" s="53" customFormat="1" ht="36.75" customHeight="1" x14ac:dyDescent="0.25">
      <c r="A37" s="612"/>
      <c r="B37" s="612"/>
      <c r="C37" s="612"/>
      <c r="D37" s="612"/>
      <c r="E37" s="612"/>
      <c r="F37" s="612"/>
      <c r="G37" s="612"/>
      <c r="H37" s="612"/>
      <c r="I37" s="612"/>
      <c r="J37" s="612"/>
      <c r="K37" s="612"/>
      <c r="L37" s="612"/>
      <c r="M37" s="612"/>
      <c r="N37" s="612"/>
    </row>
    <row r="38" spans="1:31" s="53" customFormat="1" ht="15" customHeight="1" x14ac:dyDescent="0.25">
      <c r="A38" s="612"/>
      <c r="B38" s="612"/>
      <c r="C38" s="612"/>
      <c r="D38" s="612"/>
      <c r="E38" s="612"/>
      <c r="F38" s="612"/>
      <c r="G38" s="400" t="s">
        <v>460</v>
      </c>
      <c r="H38" s="400" t="s">
        <v>461</v>
      </c>
      <c r="I38" s="400" t="s">
        <v>462</v>
      </c>
      <c r="J38" s="400" t="s">
        <v>460</v>
      </c>
      <c r="K38" s="400" t="s">
        <v>461</v>
      </c>
      <c r="L38" s="400" t="s">
        <v>55</v>
      </c>
      <c r="M38" s="612"/>
      <c r="N38" s="612"/>
    </row>
    <row r="39" spans="1:31" s="53" customFormat="1" ht="15" customHeight="1" x14ac:dyDescent="0.25">
      <c r="A39" s="401">
        <v>1</v>
      </c>
      <c r="B39" s="401">
        <v>2</v>
      </c>
      <c r="C39" s="614">
        <v>3</v>
      </c>
      <c r="D39" s="614"/>
      <c r="E39" s="614"/>
      <c r="F39" s="401">
        <v>4</v>
      </c>
      <c r="G39" s="401">
        <v>5</v>
      </c>
      <c r="H39" s="401">
        <v>6</v>
      </c>
      <c r="I39" s="401">
        <v>7</v>
      </c>
      <c r="J39" s="401">
        <v>8</v>
      </c>
      <c r="K39" s="401">
        <v>9</v>
      </c>
      <c r="L39" s="401">
        <v>10</v>
      </c>
      <c r="M39" s="401">
        <v>11</v>
      </c>
      <c r="N39" s="401">
        <v>12</v>
      </c>
      <c r="O39" s="58"/>
      <c r="P39" s="58"/>
      <c r="Q39" s="58"/>
    </row>
    <row r="40" spans="1:31" s="53" customFormat="1" ht="48.75" customHeight="1" x14ac:dyDescent="0.25">
      <c r="A40" s="604" t="s">
        <v>56</v>
      </c>
      <c r="B40" s="605"/>
      <c r="C40" s="605"/>
      <c r="D40" s="605"/>
      <c r="E40" s="605"/>
      <c r="F40" s="605"/>
      <c r="G40" s="605"/>
      <c r="H40" s="605"/>
      <c r="I40" s="605"/>
      <c r="J40" s="605"/>
      <c r="K40" s="605"/>
      <c r="L40" s="605"/>
      <c r="M40" s="605"/>
      <c r="N40" s="606"/>
      <c r="AA40" s="59" t="s">
        <v>56</v>
      </c>
    </row>
    <row r="41" spans="1:31" s="53" customFormat="1" ht="23.25" customHeight="1" x14ac:dyDescent="0.25">
      <c r="A41" s="402" t="s">
        <v>57</v>
      </c>
      <c r="B41" s="403" t="s">
        <v>504</v>
      </c>
      <c r="C41" s="600" t="s">
        <v>58</v>
      </c>
      <c r="D41" s="600"/>
      <c r="E41" s="600"/>
      <c r="F41" s="404" t="s">
        <v>369</v>
      </c>
      <c r="G41" s="404"/>
      <c r="H41" s="404"/>
      <c r="I41" s="404" t="s">
        <v>57</v>
      </c>
      <c r="J41" s="405"/>
      <c r="K41" s="404"/>
      <c r="L41" s="405"/>
      <c r="M41" s="404"/>
      <c r="N41" s="406"/>
      <c r="AA41" s="59"/>
      <c r="AB41" s="60" t="s">
        <v>100</v>
      </c>
    </row>
    <row r="42" spans="1:31" s="53" customFormat="1" ht="23.25" customHeight="1" x14ac:dyDescent="0.25">
      <c r="A42" s="407"/>
      <c r="B42" s="408" t="s">
        <v>101</v>
      </c>
      <c r="C42" s="599" t="s">
        <v>102</v>
      </c>
      <c r="D42" s="599"/>
      <c r="E42" s="599"/>
      <c r="F42" s="599"/>
      <c r="G42" s="599"/>
      <c r="H42" s="599"/>
      <c r="I42" s="599"/>
      <c r="J42" s="599"/>
      <c r="K42" s="599"/>
      <c r="L42" s="599"/>
      <c r="M42" s="599"/>
      <c r="N42" s="602"/>
      <c r="AA42" s="59"/>
      <c r="AB42" s="60"/>
      <c r="AC42" s="55" t="s">
        <v>102</v>
      </c>
    </row>
    <row r="43" spans="1:31" s="53" customFormat="1" ht="15" x14ac:dyDescent="0.25">
      <c r="A43" s="409"/>
      <c r="B43" s="408" t="s">
        <v>57</v>
      </c>
      <c r="C43" s="599" t="s">
        <v>60</v>
      </c>
      <c r="D43" s="599"/>
      <c r="E43" s="599"/>
      <c r="F43" s="410"/>
      <c r="G43" s="410"/>
      <c r="H43" s="410"/>
      <c r="I43" s="410"/>
      <c r="J43" s="411">
        <v>7.23</v>
      </c>
      <c r="K43" s="410" t="s">
        <v>464</v>
      </c>
      <c r="L43" s="411">
        <v>7.59</v>
      </c>
      <c r="M43" s="410" t="s">
        <v>520</v>
      </c>
      <c r="N43" s="412">
        <v>270</v>
      </c>
      <c r="AA43" s="59"/>
      <c r="AB43" s="60"/>
      <c r="AD43" s="55" t="s">
        <v>60</v>
      </c>
    </row>
    <row r="44" spans="1:31" s="53" customFormat="1" ht="15" x14ac:dyDescent="0.25">
      <c r="A44" s="409"/>
      <c r="B44" s="408" t="s">
        <v>61</v>
      </c>
      <c r="C44" s="599" t="s">
        <v>62</v>
      </c>
      <c r="D44" s="599"/>
      <c r="E44" s="599"/>
      <c r="F44" s="410"/>
      <c r="G44" s="410"/>
      <c r="H44" s="410"/>
      <c r="I44" s="410"/>
      <c r="J44" s="411">
        <v>2.41</v>
      </c>
      <c r="K44" s="410"/>
      <c r="L44" s="411">
        <v>2.41</v>
      </c>
      <c r="M44" s="410" t="s">
        <v>586</v>
      </c>
      <c r="N44" s="412">
        <v>27</v>
      </c>
      <c r="AA44" s="59"/>
      <c r="AB44" s="60"/>
      <c r="AD44" s="55" t="s">
        <v>62</v>
      </c>
    </row>
    <row r="45" spans="1:31" s="53" customFormat="1" ht="15" x14ac:dyDescent="0.25">
      <c r="A45" s="409"/>
      <c r="B45" s="408" t="s">
        <v>63</v>
      </c>
      <c r="C45" s="599" t="s">
        <v>64</v>
      </c>
      <c r="D45" s="599"/>
      <c r="E45" s="599"/>
      <c r="F45" s="410"/>
      <c r="G45" s="410"/>
      <c r="H45" s="410"/>
      <c r="I45" s="410"/>
      <c r="J45" s="411">
        <v>0.14000000000000001</v>
      </c>
      <c r="K45" s="410"/>
      <c r="L45" s="411">
        <v>0.14000000000000001</v>
      </c>
      <c r="M45" s="410" t="s">
        <v>520</v>
      </c>
      <c r="N45" s="412">
        <v>5</v>
      </c>
      <c r="AA45" s="59"/>
      <c r="AB45" s="60"/>
      <c r="AD45" s="55" t="s">
        <v>64</v>
      </c>
    </row>
    <row r="46" spans="1:31" s="53" customFormat="1" ht="33.75" customHeight="1" x14ac:dyDescent="0.25">
      <c r="A46" s="409"/>
      <c r="B46" s="408" t="s">
        <v>65</v>
      </c>
      <c r="C46" s="599" t="s">
        <v>66</v>
      </c>
      <c r="D46" s="599"/>
      <c r="E46" s="599"/>
      <c r="F46" s="410"/>
      <c r="G46" s="410"/>
      <c r="H46" s="410"/>
      <c r="I46" s="410"/>
      <c r="J46" s="411">
        <v>0.49</v>
      </c>
      <c r="K46" s="410"/>
      <c r="L46" s="411">
        <v>0.49</v>
      </c>
      <c r="M46" s="410" t="s">
        <v>587</v>
      </c>
      <c r="N46" s="412">
        <v>4</v>
      </c>
      <c r="AA46" s="59"/>
      <c r="AB46" s="60"/>
      <c r="AD46" s="55" t="s">
        <v>66</v>
      </c>
    </row>
    <row r="47" spans="1:31" s="53" customFormat="1" ht="15" customHeight="1" x14ac:dyDescent="0.25">
      <c r="A47" s="409"/>
      <c r="B47" s="408"/>
      <c r="C47" s="599" t="s">
        <v>67</v>
      </c>
      <c r="D47" s="599"/>
      <c r="E47" s="599"/>
      <c r="F47" s="410" t="s">
        <v>465</v>
      </c>
      <c r="G47" s="410" t="s">
        <v>505</v>
      </c>
      <c r="H47" s="410" t="s">
        <v>464</v>
      </c>
      <c r="I47" s="410" t="s">
        <v>506</v>
      </c>
      <c r="J47" s="411"/>
      <c r="K47" s="410"/>
      <c r="L47" s="411"/>
      <c r="M47" s="410"/>
      <c r="N47" s="412"/>
      <c r="AA47" s="59"/>
      <c r="AB47" s="60"/>
      <c r="AE47" s="55" t="s">
        <v>67</v>
      </c>
    </row>
    <row r="48" spans="1:31" s="53" customFormat="1" ht="15" customHeight="1" x14ac:dyDescent="0.25">
      <c r="A48" s="409"/>
      <c r="B48" s="408"/>
      <c r="C48" s="599" t="s">
        <v>68</v>
      </c>
      <c r="D48" s="599"/>
      <c r="E48" s="599"/>
      <c r="F48" s="410" t="s">
        <v>465</v>
      </c>
      <c r="G48" s="410" t="s">
        <v>468</v>
      </c>
      <c r="H48" s="410"/>
      <c r="I48" s="410" t="s">
        <v>468</v>
      </c>
      <c r="J48" s="411"/>
      <c r="K48" s="410"/>
      <c r="L48" s="411"/>
      <c r="M48" s="410"/>
      <c r="N48" s="412"/>
      <c r="AA48" s="59"/>
      <c r="AB48" s="60"/>
      <c r="AE48" s="55" t="s">
        <v>68</v>
      </c>
    </row>
    <row r="49" spans="1:33" s="53" customFormat="1" ht="15" customHeight="1" x14ac:dyDescent="0.25">
      <c r="A49" s="409"/>
      <c r="B49" s="408"/>
      <c r="C49" s="601" t="s">
        <v>69</v>
      </c>
      <c r="D49" s="601"/>
      <c r="E49" s="601"/>
      <c r="F49" s="413"/>
      <c r="G49" s="413"/>
      <c r="H49" s="413"/>
      <c r="I49" s="413"/>
      <c r="J49" s="414">
        <v>10.130000000000001</v>
      </c>
      <c r="K49" s="413"/>
      <c r="L49" s="414">
        <v>10.49</v>
      </c>
      <c r="M49" s="413"/>
      <c r="N49" s="415"/>
      <c r="AA49" s="59"/>
      <c r="AB49" s="60"/>
      <c r="AF49" s="55" t="s">
        <v>69</v>
      </c>
    </row>
    <row r="50" spans="1:33" s="53" customFormat="1" ht="15" x14ac:dyDescent="0.25">
      <c r="A50" s="409"/>
      <c r="B50" s="408"/>
      <c r="C50" s="599" t="s">
        <v>70</v>
      </c>
      <c r="D50" s="599"/>
      <c r="E50" s="599"/>
      <c r="F50" s="410"/>
      <c r="G50" s="410"/>
      <c r="H50" s="410"/>
      <c r="I50" s="410"/>
      <c r="J50" s="411"/>
      <c r="K50" s="410"/>
      <c r="L50" s="411">
        <v>7.73</v>
      </c>
      <c r="M50" s="410"/>
      <c r="N50" s="412">
        <v>275</v>
      </c>
      <c r="AA50" s="59"/>
      <c r="AB50" s="60"/>
      <c r="AE50" s="55" t="s">
        <v>70</v>
      </c>
    </row>
    <row r="51" spans="1:33" s="53" customFormat="1" ht="23.25" customHeight="1" x14ac:dyDescent="0.25">
      <c r="A51" s="409"/>
      <c r="B51" s="408" t="s">
        <v>469</v>
      </c>
      <c r="C51" s="599" t="s">
        <v>71</v>
      </c>
      <c r="D51" s="599"/>
      <c r="E51" s="599"/>
      <c r="F51" s="410" t="s">
        <v>470</v>
      </c>
      <c r="G51" s="410" t="s">
        <v>471</v>
      </c>
      <c r="H51" s="410"/>
      <c r="I51" s="410" t="s">
        <v>471</v>
      </c>
      <c r="J51" s="411"/>
      <c r="K51" s="410"/>
      <c r="L51" s="411">
        <v>7.5</v>
      </c>
      <c r="M51" s="410"/>
      <c r="N51" s="412">
        <v>267</v>
      </c>
      <c r="AA51" s="59"/>
      <c r="AB51" s="60"/>
      <c r="AE51" s="55" t="s">
        <v>71</v>
      </c>
    </row>
    <row r="52" spans="1:33" s="53" customFormat="1" ht="46.5" customHeight="1" x14ac:dyDescent="0.25">
      <c r="A52" s="409"/>
      <c r="B52" s="408" t="s">
        <v>472</v>
      </c>
      <c r="C52" s="599" t="s">
        <v>72</v>
      </c>
      <c r="D52" s="599"/>
      <c r="E52" s="599"/>
      <c r="F52" s="410" t="s">
        <v>470</v>
      </c>
      <c r="G52" s="410" t="s">
        <v>473</v>
      </c>
      <c r="H52" s="410"/>
      <c r="I52" s="410" t="s">
        <v>473</v>
      </c>
      <c r="J52" s="411"/>
      <c r="K52" s="410"/>
      <c r="L52" s="411">
        <v>3.94</v>
      </c>
      <c r="M52" s="410"/>
      <c r="N52" s="412">
        <v>140</v>
      </c>
      <c r="AA52" s="59"/>
      <c r="AB52" s="60"/>
      <c r="AE52" s="55" t="s">
        <v>72</v>
      </c>
    </row>
    <row r="53" spans="1:33" s="53" customFormat="1" ht="15" customHeight="1" x14ac:dyDescent="0.25">
      <c r="A53" s="416"/>
      <c r="B53" s="417"/>
      <c r="C53" s="600" t="s">
        <v>73</v>
      </c>
      <c r="D53" s="600"/>
      <c r="E53" s="600"/>
      <c r="F53" s="404"/>
      <c r="G53" s="404"/>
      <c r="H53" s="404"/>
      <c r="I53" s="404"/>
      <c r="J53" s="405"/>
      <c r="K53" s="404"/>
      <c r="L53" s="405">
        <v>21.93</v>
      </c>
      <c r="M53" s="413"/>
      <c r="N53" s="406">
        <v>708</v>
      </c>
      <c r="AA53" s="59"/>
      <c r="AB53" s="60"/>
      <c r="AG53" s="60" t="s">
        <v>73</v>
      </c>
    </row>
    <row r="54" spans="1:33" s="53" customFormat="1" ht="15" customHeight="1" x14ac:dyDescent="0.25">
      <c r="A54" s="402" t="s">
        <v>61</v>
      </c>
      <c r="B54" s="403" t="s">
        <v>474</v>
      </c>
      <c r="C54" s="600" t="s">
        <v>370</v>
      </c>
      <c r="D54" s="600"/>
      <c r="E54" s="600"/>
      <c r="F54" s="404" t="s">
        <v>371</v>
      </c>
      <c r="G54" s="404"/>
      <c r="H54" s="404"/>
      <c r="I54" s="404" t="s">
        <v>372</v>
      </c>
      <c r="J54" s="405">
        <v>575.27</v>
      </c>
      <c r="K54" s="404"/>
      <c r="L54" s="405">
        <v>23.01</v>
      </c>
      <c r="M54" s="404" t="s">
        <v>587</v>
      </c>
      <c r="N54" s="406">
        <v>198</v>
      </c>
      <c r="AA54" s="59"/>
      <c r="AB54" s="60" t="s">
        <v>103</v>
      </c>
      <c r="AG54" s="60"/>
    </row>
    <row r="55" spans="1:33" s="53" customFormat="1" ht="55.5" customHeight="1" x14ac:dyDescent="0.25">
      <c r="A55" s="416"/>
      <c r="B55" s="417"/>
      <c r="C55" s="375" t="s">
        <v>475</v>
      </c>
      <c r="D55" s="376"/>
      <c r="E55" s="376"/>
      <c r="F55" s="418"/>
      <c r="G55" s="418"/>
      <c r="H55" s="418"/>
      <c r="I55" s="418"/>
      <c r="J55" s="419"/>
      <c r="K55" s="418"/>
      <c r="L55" s="419"/>
      <c r="M55" s="420"/>
      <c r="N55" s="421"/>
      <c r="AA55" s="59"/>
      <c r="AB55" s="60"/>
      <c r="AC55" s="55" t="s">
        <v>104</v>
      </c>
      <c r="AG55" s="60"/>
    </row>
    <row r="56" spans="1:33" s="53" customFormat="1" ht="15" customHeight="1" x14ac:dyDescent="0.25">
      <c r="A56" s="402" t="s">
        <v>63</v>
      </c>
      <c r="B56" s="403" t="s">
        <v>476</v>
      </c>
      <c r="C56" s="600" t="s">
        <v>373</v>
      </c>
      <c r="D56" s="600"/>
      <c r="E56" s="600"/>
      <c r="F56" s="404" t="s">
        <v>371</v>
      </c>
      <c r="G56" s="404"/>
      <c r="H56" s="404"/>
      <c r="I56" s="404" t="s">
        <v>61</v>
      </c>
      <c r="J56" s="405">
        <v>6.33</v>
      </c>
      <c r="K56" s="404"/>
      <c r="L56" s="405">
        <v>12.66</v>
      </c>
      <c r="M56" s="404" t="s">
        <v>587</v>
      </c>
      <c r="N56" s="406">
        <v>109</v>
      </c>
      <c r="AA56" s="59"/>
      <c r="AB56" s="60"/>
      <c r="AD56" s="55" t="s">
        <v>60</v>
      </c>
      <c r="AG56" s="60"/>
    </row>
    <row r="57" spans="1:33" s="53" customFormat="1" ht="15" customHeight="1" x14ac:dyDescent="0.25">
      <c r="A57" s="416"/>
      <c r="B57" s="417"/>
      <c r="C57" s="375" t="s">
        <v>475</v>
      </c>
      <c r="D57" s="376"/>
      <c r="E57" s="376"/>
      <c r="F57" s="418"/>
      <c r="G57" s="418"/>
      <c r="H57" s="418"/>
      <c r="I57" s="418"/>
      <c r="J57" s="419"/>
      <c r="K57" s="418"/>
      <c r="L57" s="419"/>
      <c r="M57" s="420"/>
      <c r="N57" s="421"/>
      <c r="AA57" s="59"/>
      <c r="AB57" s="60"/>
      <c r="AD57" s="55" t="s">
        <v>62</v>
      </c>
      <c r="AG57" s="60"/>
    </row>
    <row r="58" spans="1:33" s="53" customFormat="1" ht="15" customHeight="1" x14ac:dyDescent="0.25">
      <c r="A58" s="402" t="s">
        <v>65</v>
      </c>
      <c r="B58" s="403" t="s">
        <v>477</v>
      </c>
      <c r="C58" s="600" t="s">
        <v>121</v>
      </c>
      <c r="D58" s="600"/>
      <c r="E58" s="600"/>
      <c r="F58" s="404" t="s">
        <v>374</v>
      </c>
      <c r="G58" s="404"/>
      <c r="H58" s="404"/>
      <c r="I58" s="404" t="s">
        <v>383</v>
      </c>
      <c r="J58" s="405"/>
      <c r="K58" s="404"/>
      <c r="L58" s="405"/>
      <c r="M58" s="404"/>
      <c r="N58" s="406"/>
      <c r="AA58" s="59"/>
      <c r="AB58" s="60"/>
      <c r="AD58" s="55" t="s">
        <v>64</v>
      </c>
      <c r="AG58" s="60"/>
    </row>
    <row r="59" spans="1:33" s="53" customFormat="1" ht="15" customHeight="1" x14ac:dyDescent="0.25">
      <c r="A59" s="407"/>
      <c r="B59" s="408" t="s">
        <v>101</v>
      </c>
      <c r="C59" s="599" t="s">
        <v>102</v>
      </c>
      <c r="D59" s="599"/>
      <c r="E59" s="599"/>
      <c r="F59" s="599"/>
      <c r="G59" s="599"/>
      <c r="H59" s="599"/>
      <c r="I59" s="599"/>
      <c r="J59" s="599"/>
      <c r="K59" s="599"/>
      <c r="L59" s="599"/>
      <c r="M59" s="599"/>
      <c r="N59" s="602"/>
      <c r="AA59" s="59"/>
      <c r="AB59" s="60"/>
      <c r="AD59" s="55" t="s">
        <v>66</v>
      </c>
      <c r="AG59" s="60"/>
    </row>
    <row r="60" spans="1:33" s="53" customFormat="1" ht="15" customHeight="1" x14ac:dyDescent="0.25">
      <c r="A60" s="409"/>
      <c r="B60" s="408" t="s">
        <v>57</v>
      </c>
      <c r="C60" s="599" t="s">
        <v>60</v>
      </c>
      <c r="D60" s="599"/>
      <c r="E60" s="599"/>
      <c r="F60" s="410"/>
      <c r="G60" s="410"/>
      <c r="H60" s="410"/>
      <c r="I60" s="410"/>
      <c r="J60" s="411">
        <v>470.94</v>
      </c>
      <c r="K60" s="410" t="s">
        <v>464</v>
      </c>
      <c r="L60" s="411">
        <v>39.56</v>
      </c>
      <c r="M60" s="410" t="s">
        <v>520</v>
      </c>
      <c r="N60" s="412">
        <v>1409</v>
      </c>
      <c r="AA60" s="59"/>
      <c r="AB60" s="60"/>
      <c r="AE60" s="55" t="s">
        <v>67</v>
      </c>
      <c r="AG60" s="60"/>
    </row>
    <row r="61" spans="1:33" s="53" customFormat="1" ht="15" customHeight="1" x14ac:dyDescent="0.25">
      <c r="A61" s="409"/>
      <c r="B61" s="408" t="s">
        <v>61</v>
      </c>
      <c r="C61" s="599" t="s">
        <v>62</v>
      </c>
      <c r="D61" s="599"/>
      <c r="E61" s="599"/>
      <c r="F61" s="410"/>
      <c r="G61" s="410"/>
      <c r="H61" s="410"/>
      <c r="I61" s="410"/>
      <c r="J61" s="411">
        <v>28.14</v>
      </c>
      <c r="K61" s="410"/>
      <c r="L61" s="411">
        <v>2.25</v>
      </c>
      <c r="M61" s="410" t="s">
        <v>586</v>
      </c>
      <c r="N61" s="412">
        <v>25</v>
      </c>
      <c r="AA61" s="59"/>
      <c r="AB61" s="60"/>
      <c r="AE61" s="55" t="s">
        <v>68</v>
      </c>
      <c r="AG61" s="60"/>
    </row>
    <row r="62" spans="1:33" s="53" customFormat="1" ht="45.75" customHeight="1" x14ac:dyDescent="0.25">
      <c r="A62" s="409"/>
      <c r="B62" s="408" t="s">
        <v>63</v>
      </c>
      <c r="C62" s="599" t="s">
        <v>64</v>
      </c>
      <c r="D62" s="599"/>
      <c r="E62" s="599"/>
      <c r="F62" s="410"/>
      <c r="G62" s="410"/>
      <c r="H62" s="410"/>
      <c r="I62" s="410"/>
      <c r="J62" s="411">
        <v>1.59</v>
      </c>
      <c r="K62" s="410"/>
      <c r="L62" s="411">
        <v>0.13</v>
      </c>
      <c r="M62" s="410" t="s">
        <v>520</v>
      </c>
      <c r="N62" s="412">
        <v>5</v>
      </c>
      <c r="AA62" s="59"/>
      <c r="AB62" s="60"/>
      <c r="AF62" s="55" t="s">
        <v>69</v>
      </c>
      <c r="AG62" s="60"/>
    </row>
    <row r="63" spans="1:33" s="53" customFormat="1" ht="15" x14ac:dyDescent="0.25">
      <c r="A63" s="409"/>
      <c r="B63" s="408" t="s">
        <v>65</v>
      </c>
      <c r="C63" s="599" t="s">
        <v>66</v>
      </c>
      <c r="D63" s="599"/>
      <c r="E63" s="599"/>
      <c r="F63" s="410"/>
      <c r="G63" s="410"/>
      <c r="H63" s="410"/>
      <c r="I63" s="410"/>
      <c r="J63" s="411">
        <v>425.41</v>
      </c>
      <c r="K63" s="410"/>
      <c r="L63" s="411">
        <v>4</v>
      </c>
      <c r="M63" s="410" t="s">
        <v>587</v>
      </c>
      <c r="N63" s="412">
        <v>34</v>
      </c>
      <c r="AA63" s="59"/>
      <c r="AB63" s="60"/>
      <c r="AE63" s="55" t="s">
        <v>70</v>
      </c>
      <c r="AG63" s="60"/>
    </row>
    <row r="64" spans="1:33" s="53" customFormat="1" ht="23.25" customHeight="1" x14ac:dyDescent="0.25">
      <c r="A64" s="409"/>
      <c r="B64" s="408"/>
      <c r="C64" s="599" t="s">
        <v>67</v>
      </c>
      <c r="D64" s="599"/>
      <c r="E64" s="599"/>
      <c r="F64" s="410" t="s">
        <v>465</v>
      </c>
      <c r="G64" s="410" t="s">
        <v>478</v>
      </c>
      <c r="H64" s="410" t="s">
        <v>464</v>
      </c>
      <c r="I64" s="410" t="s">
        <v>507</v>
      </c>
      <c r="J64" s="411"/>
      <c r="K64" s="410"/>
      <c r="L64" s="411"/>
      <c r="M64" s="410"/>
      <c r="N64" s="412"/>
      <c r="AA64" s="59"/>
      <c r="AB64" s="60"/>
      <c r="AE64" s="55" t="s">
        <v>71</v>
      </c>
      <c r="AG64" s="60"/>
    </row>
    <row r="65" spans="1:33" s="53" customFormat="1" ht="23.25" customHeight="1" x14ac:dyDescent="0.25">
      <c r="A65" s="409"/>
      <c r="B65" s="408"/>
      <c r="C65" s="599" t="s">
        <v>68</v>
      </c>
      <c r="D65" s="599"/>
      <c r="E65" s="599"/>
      <c r="F65" s="410" t="s">
        <v>465</v>
      </c>
      <c r="G65" s="410" t="s">
        <v>480</v>
      </c>
      <c r="H65" s="410"/>
      <c r="I65" s="410" t="s">
        <v>508</v>
      </c>
      <c r="J65" s="411"/>
      <c r="K65" s="410"/>
      <c r="L65" s="411"/>
      <c r="M65" s="410"/>
      <c r="N65" s="412"/>
      <c r="AA65" s="59"/>
      <c r="AB65" s="60"/>
      <c r="AE65" s="55" t="s">
        <v>72</v>
      </c>
      <c r="AG65" s="60"/>
    </row>
    <row r="66" spans="1:33" s="53" customFormat="1" ht="15" customHeight="1" x14ac:dyDescent="0.25">
      <c r="A66" s="409"/>
      <c r="B66" s="408"/>
      <c r="C66" s="601" t="s">
        <v>69</v>
      </c>
      <c r="D66" s="601"/>
      <c r="E66" s="601"/>
      <c r="F66" s="413"/>
      <c r="G66" s="413"/>
      <c r="H66" s="413"/>
      <c r="I66" s="413"/>
      <c r="J66" s="414">
        <v>549.13</v>
      </c>
      <c r="K66" s="413"/>
      <c r="L66" s="414">
        <v>45.81</v>
      </c>
      <c r="M66" s="413"/>
      <c r="N66" s="415"/>
      <c r="AA66" s="59"/>
      <c r="AB66" s="60"/>
      <c r="AG66" s="60" t="s">
        <v>73</v>
      </c>
    </row>
    <row r="67" spans="1:33" s="53" customFormat="1" ht="45.75" customHeight="1" x14ac:dyDescent="0.25">
      <c r="A67" s="409"/>
      <c r="B67" s="408"/>
      <c r="C67" s="599" t="s">
        <v>70</v>
      </c>
      <c r="D67" s="599"/>
      <c r="E67" s="599"/>
      <c r="F67" s="410"/>
      <c r="G67" s="410"/>
      <c r="H67" s="410"/>
      <c r="I67" s="410"/>
      <c r="J67" s="411"/>
      <c r="K67" s="410"/>
      <c r="L67" s="411">
        <v>39.69</v>
      </c>
      <c r="M67" s="410"/>
      <c r="N67" s="412">
        <v>1414</v>
      </c>
      <c r="AA67" s="59"/>
      <c r="AB67" s="60" t="s">
        <v>105</v>
      </c>
      <c r="AG67" s="60"/>
    </row>
    <row r="68" spans="1:33" s="53" customFormat="1" ht="15" customHeight="1" x14ac:dyDescent="0.25">
      <c r="A68" s="409"/>
      <c r="B68" s="408" t="s">
        <v>469</v>
      </c>
      <c r="C68" s="599" t="s">
        <v>71</v>
      </c>
      <c r="D68" s="599"/>
      <c r="E68" s="599"/>
      <c r="F68" s="410" t="s">
        <v>470</v>
      </c>
      <c r="G68" s="410" t="s">
        <v>471</v>
      </c>
      <c r="H68" s="410"/>
      <c r="I68" s="410" t="s">
        <v>471</v>
      </c>
      <c r="J68" s="411"/>
      <c r="K68" s="410"/>
      <c r="L68" s="411">
        <v>38.5</v>
      </c>
      <c r="M68" s="410"/>
      <c r="N68" s="412">
        <v>1372</v>
      </c>
      <c r="AA68" s="59"/>
      <c r="AB68" s="60"/>
      <c r="AG68" s="60" t="s">
        <v>73</v>
      </c>
    </row>
    <row r="69" spans="1:33" s="53" customFormat="1" ht="23.25" customHeight="1" x14ac:dyDescent="0.25">
      <c r="A69" s="409"/>
      <c r="B69" s="408" t="s">
        <v>472</v>
      </c>
      <c r="C69" s="599" t="s">
        <v>72</v>
      </c>
      <c r="D69" s="599"/>
      <c r="E69" s="599"/>
      <c r="F69" s="410" t="s">
        <v>470</v>
      </c>
      <c r="G69" s="410" t="s">
        <v>473</v>
      </c>
      <c r="H69" s="410"/>
      <c r="I69" s="410" t="s">
        <v>473</v>
      </c>
      <c r="J69" s="411"/>
      <c r="K69" s="410"/>
      <c r="L69" s="411">
        <v>20.239999999999998</v>
      </c>
      <c r="M69" s="410"/>
      <c r="N69" s="412">
        <v>721</v>
      </c>
      <c r="AA69" s="59"/>
      <c r="AB69" s="60" t="s">
        <v>106</v>
      </c>
      <c r="AG69" s="60"/>
    </row>
    <row r="70" spans="1:33" s="53" customFormat="1" ht="50.25" customHeight="1" x14ac:dyDescent="0.25">
      <c r="A70" s="416"/>
      <c r="B70" s="417"/>
      <c r="C70" s="600" t="s">
        <v>73</v>
      </c>
      <c r="D70" s="600"/>
      <c r="E70" s="600"/>
      <c r="F70" s="404"/>
      <c r="G70" s="404"/>
      <c r="H70" s="404"/>
      <c r="I70" s="404"/>
      <c r="J70" s="405"/>
      <c r="K70" s="404"/>
      <c r="L70" s="405">
        <v>104.55</v>
      </c>
      <c r="M70" s="413"/>
      <c r="N70" s="406">
        <v>3561</v>
      </c>
      <c r="AA70" s="59"/>
      <c r="AB70" s="60"/>
      <c r="AG70" s="60" t="s">
        <v>73</v>
      </c>
    </row>
    <row r="71" spans="1:33" s="53" customFormat="1" ht="34.5" customHeight="1" x14ac:dyDescent="0.25">
      <c r="A71" s="402" t="s">
        <v>75</v>
      </c>
      <c r="B71" s="403" t="s">
        <v>482</v>
      </c>
      <c r="C71" s="600" t="s">
        <v>375</v>
      </c>
      <c r="D71" s="600"/>
      <c r="E71" s="600"/>
      <c r="F71" s="404" t="s">
        <v>371</v>
      </c>
      <c r="G71" s="404"/>
      <c r="H71" s="404"/>
      <c r="I71" s="404" t="s">
        <v>65</v>
      </c>
      <c r="J71" s="405">
        <v>43.33</v>
      </c>
      <c r="K71" s="404"/>
      <c r="L71" s="405">
        <v>173.32</v>
      </c>
      <c r="M71" s="404" t="s">
        <v>587</v>
      </c>
      <c r="N71" s="406">
        <v>1489</v>
      </c>
      <c r="AA71" s="59"/>
      <c r="AB71" s="60" t="s">
        <v>107</v>
      </c>
      <c r="AG71" s="60"/>
    </row>
    <row r="72" spans="1:33" s="53" customFormat="1" ht="23.25" customHeight="1" x14ac:dyDescent="0.25">
      <c r="A72" s="416"/>
      <c r="B72" s="417"/>
      <c r="C72" s="375" t="s">
        <v>475</v>
      </c>
      <c r="D72" s="376"/>
      <c r="E72" s="376"/>
      <c r="F72" s="418"/>
      <c r="G72" s="418"/>
      <c r="H72" s="418"/>
      <c r="I72" s="418"/>
      <c r="J72" s="419"/>
      <c r="K72" s="418"/>
      <c r="L72" s="419"/>
      <c r="M72" s="420"/>
      <c r="N72" s="421"/>
      <c r="AA72" s="59"/>
      <c r="AB72" s="60"/>
      <c r="AC72" s="55" t="s">
        <v>102</v>
      </c>
      <c r="AG72" s="60"/>
    </row>
    <row r="73" spans="1:33" s="53" customFormat="1" ht="15" customHeight="1" x14ac:dyDescent="0.25">
      <c r="A73" s="402" t="s">
        <v>108</v>
      </c>
      <c r="B73" s="403" t="s">
        <v>483</v>
      </c>
      <c r="C73" s="600" t="s">
        <v>376</v>
      </c>
      <c r="D73" s="600"/>
      <c r="E73" s="600"/>
      <c r="F73" s="404" t="s">
        <v>371</v>
      </c>
      <c r="G73" s="404"/>
      <c r="H73" s="404"/>
      <c r="I73" s="404" t="s">
        <v>65</v>
      </c>
      <c r="J73" s="405">
        <v>48.48</v>
      </c>
      <c r="K73" s="404"/>
      <c r="L73" s="405">
        <v>193.92</v>
      </c>
      <c r="M73" s="404" t="s">
        <v>587</v>
      </c>
      <c r="N73" s="406">
        <v>1666</v>
      </c>
      <c r="AA73" s="59"/>
      <c r="AB73" s="60"/>
      <c r="AD73" s="55" t="s">
        <v>60</v>
      </c>
      <c r="AG73" s="60"/>
    </row>
    <row r="74" spans="1:33" s="53" customFormat="1" ht="22.5" customHeight="1" x14ac:dyDescent="0.25">
      <c r="A74" s="416"/>
      <c r="B74" s="417"/>
      <c r="C74" s="375" t="s">
        <v>475</v>
      </c>
      <c r="D74" s="376"/>
      <c r="E74" s="376"/>
      <c r="F74" s="418"/>
      <c r="G74" s="418"/>
      <c r="H74" s="418"/>
      <c r="I74" s="418"/>
      <c r="J74" s="419"/>
      <c r="K74" s="418"/>
      <c r="L74" s="419"/>
      <c r="M74" s="420"/>
      <c r="N74" s="421"/>
      <c r="AA74" s="59"/>
      <c r="AB74" s="60"/>
      <c r="AD74" s="55" t="s">
        <v>66</v>
      </c>
      <c r="AG74" s="60"/>
    </row>
    <row r="75" spans="1:33" s="53" customFormat="1" ht="15" customHeight="1" x14ac:dyDescent="0.25">
      <c r="A75" s="402" t="s">
        <v>110</v>
      </c>
      <c r="B75" s="403" t="s">
        <v>484</v>
      </c>
      <c r="C75" s="600" t="s">
        <v>377</v>
      </c>
      <c r="D75" s="600"/>
      <c r="E75" s="600"/>
      <c r="F75" s="404" t="s">
        <v>374</v>
      </c>
      <c r="G75" s="404"/>
      <c r="H75" s="404"/>
      <c r="I75" s="404" t="s">
        <v>378</v>
      </c>
      <c r="J75" s="405">
        <v>8.17</v>
      </c>
      <c r="K75" s="404"/>
      <c r="L75" s="405">
        <v>0.49</v>
      </c>
      <c r="M75" s="404" t="s">
        <v>587</v>
      </c>
      <c r="N75" s="406">
        <v>4</v>
      </c>
      <c r="AA75" s="59"/>
      <c r="AB75" s="60"/>
      <c r="AE75" s="55" t="s">
        <v>67</v>
      </c>
      <c r="AG75" s="60"/>
    </row>
    <row r="76" spans="1:33" s="53" customFormat="1" ht="15" customHeight="1" x14ac:dyDescent="0.25">
      <c r="A76" s="416"/>
      <c r="B76" s="417"/>
      <c r="C76" s="375" t="s">
        <v>475</v>
      </c>
      <c r="D76" s="376"/>
      <c r="E76" s="376"/>
      <c r="F76" s="418"/>
      <c r="G76" s="418"/>
      <c r="H76" s="418"/>
      <c r="I76" s="418"/>
      <c r="J76" s="419"/>
      <c r="K76" s="418"/>
      <c r="L76" s="419"/>
      <c r="M76" s="420"/>
      <c r="N76" s="421"/>
      <c r="AA76" s="59"/>
      <c r="AB76" s="60"/>
      <c r="AF76" s="55" t="s">
        <v>69</v>
      </c>
      <c r="AG76" s="60"/>
    </row>
    <row r="77" spans="1:33" s="53" customFormat="1" ht="15" customHeight="1" x14ac:dyDescent="0.25">
      <c r="A77" s="402" t="s">
        <v>112</v>
      </c>
      <c r="B77" s="403" t="s">
        <v>485</v>
      </c>
      <c r="C77" s="600" t="s">
        <v>74</v>
      </c>
      <c r="D77" s="600"/>
      <c r="E77" s="600"/>
      <c r="F77" s="404" t="s">
        <v>379</v>
      </c>
      <c r="G77" s="404"/>
      <c r="H77" s="404"/>
      <c r="I77" s="404" t="s">
        <v>383</v>
      </c>
      <c r="J77" s="405"/>
      <c r="K77" s="404"/>
      <c r="L77" s="405"/>
      <c r="M77" s="404"/>
      <c r="N77" s="406"/>
      <c r="AA77" s="59"/>
      <c r="AB77" s="60"/>
      <c r="AE77" s="55" t="s">
        <v>70</v>
      </c>
      <c r="AG77" s="60"/>
    </row>
    <row r="78" spans="1:33" s="53" customFormat="1" ht="23.25" customHeight="1" x14ac:dyDescent="0.25">
      <c r="A78" s="407"/>
      <c r="B78" s="408" t="s">
        <v>101</v>
      </c>
      <c r="C78" s="599" t="s">
        <v>102</v>
      </c>
      <c r="D78" s="599"/>
      <c r="E78" s="599"/>
      <c r="F78" s="599"/>
      <c r="G78" s="599"/>
      <c r="H78" s="599"/>
      <c r="I78" s="599"/>
      <c r="J78" s="599"/>
      <c r="K78" s="599"/>
      <c r="L78" s="599"/>
      <c r="M78" s="599"/>
      <c r="N78" s="602"/>
      <c r="AA78" s="59"/>
      <c r="AB78" s="60"/>
      <c r="AE78" s="55" t="s">
        <v>71</v>
      </c>
      <c r="AG78" s="60"/>
    </row>
    <row r="79" spans="1:33" s="53" customFormat="1" ht="23.25" customHeight="1" x14ac:dyDescent="0.25">
      <c r="A79" s="409"/>
      <c r="B79" s="408" t="s">
        <v>57</v>
      </c>
      <c r="C79" s="599" t="s">
        <v>60</v>
      </c>
      <c r="D79" s="599"/>
      <c r="E79" s="599"/>
      <c r="F79" s="410"/>
      <c r="G79" s="410"/>
      <c r="H79" s="410"/>
      <c r="I79" s="410"/>
      <c r="J79" s="411">
        <v>358.45</v>
      </c>
      <c r="K79" s="410" t="s">
        <v>464</v>
      </c>
      <c r="L79" s="411">
        <v>30.11</v>
      </c>
      <c r="M79" s="410" t="s">
        <v>520</v>
      </c>
      <c r="N79" s="412">
        <v>1073</v>
      </c>
      <c r="AA79" s="59"/>
      <c r="AB79" s="60"/>
      <c r="AE79" s="55" t="s">
        <v>72</v>
      </c>
      <c r="AG79" s="60"/>
    </row>
    <row r="80" spans="1:33" s="53" customFormat="1" ht="15" customHeight="1" x14ac:dyDescent="0.25">
      <c r="A80" s="409"/>
      <c r="B80" s="408" t="s">
        <v>61</v>
      </c>
      <c r="C80" s="599" t="s">
        <v>62</v>
      </c>
      <c r="D80" s="599"/>
      <c r="E80" s="599"/>
      <c r="F80" s="410"/>
      <c r="G80" s="410"/>
      <c r="H80" s="410"/>
      <c r="I80" s="410"/>
      <c r="J80" s="411">
        <v>16.8</v>
      </c>
      <c r="K80" s="410"/>
      <c r="L80" s="411">
        <v>1.34</v>
      </c>
      <c r="M80" s="410" t="s">
        <v>586</v>
      </c>
      <c r="N80" s="412">
        <v>15</v>
      </c>
      <c r="AA80" s="59"/>
      <c r="AB80" s="60"/>
      <c r="AG80" s="60" t="s">
        <v>73</v>
      </c>
    </row>
    <row r="81" spans="1:33" s="53" customFormat="1" ht="23.25" customHeight="1" x14ac:dyDescent="0.25">
      <c r="A81" s="409"/>
      <c r="B81" s="408" t="s">
        <v>63</v>
      </c>
      <c r="C81" s="599" t="s">
        <v>64</v>
      </c>
      <c r="D81" s="599"/>
      <c r="E81" s="599"/>
      <c r="F81" s="410"/>
      <c r="G81" s="410"/>
      <c r="H81" s="410"/>
      <c r="I81" s="410"/>
      <c r="J81" s="411">
        <v>0.14000000000000001</v>
      </c>
      <c r="K81" s="410"/>
      <c r="L81" s="411">
        <v>0.01</v>
      </c>
      <c r="M81" s="410" t="s">
        <v>520</v>
      </c>
      <c r="N81" s="412"/>
      <c r="AA81" s="59"/>
      <c r="AB81" s="60" t="s">
        <v>109</v>
      </c>
      <c r="AG81" s="60"/>
    </row>
    <row r="82" spans="1:33" s="53" customFormat="1" ht="15" customHeight="1" x14ac:dyDescent="0.25">
      <c r="A82" s="409"/>
      <c r="B82" s="408" t="s">
        <v>65</v>
      </c>
      <c r="C82" s="599" t="s">
        <v>66</v>
      </c>
      <c r="D82" s="599"/>
      <c r="E82" s="599"/>
      <c r="F82" s="410"/>
      <c r="G82" s="410"/>
      <c r="H82" s="410"/>
      <c r="I82" s="410"/>
      <c r="J82" s="411">
        <v>128.24</v>
      </c>
      <c r="K82" s="410"/>
      <c r="L82" s="411">
        <v>10.26</v>
      </c>
      <c r="M82" s="410" t="s">
        <v>587</v>
      </c>
      <c r="N82" s="412">
        <v>88</v>
      </c>
      <c r="AA82" s="59"/>
      <c r="AB82" s="60"/>
      <c r="AG82" s="60" t="s">
        <v>73</v>
      </c>
    </row>
    <row r="83" spans="1:33" s="53" customFormat="1" ht="15" customHeight="1" x14ac:dyDescent="0.25">
      <c r="A83" s="409"/>
      <c r="B83" s="408"/>
      <c r="C83" s="599" t="s">
        <v>67</v>
      </c>
      <c r="D83" s="599"/>
      <c r="E83" s="599"/>
      <c r="F83" s="410" t="s">
        <v>465</v>
      </c>
      <c r="G83" s="410" t="s">
        <v>486</v>
      </c>
      <c r="H83" s="410" t="s">
        <v>464</v>
      </c>
      <c r="I83" s="410" t="s">
        <v>509</v>
      </c>
      <c r="J83" s="411"/>
      <c r="K83" s="410"/>
      <c r="L83" s="411"/>
      <c r="M83" s="410"/>
      <c r="N83" s="412"/>
      <c r="AA83" s="59"/>
      <c r="AB83" s="60" t="s">
        <v>111</v>
      </c>
      <c r="AG83" s="60"/>
    </row>
    <row r="84" spans="1:33" s="53" customFormat="1" ht="15" customHeight="1" x14ac:dyDescent="0.25">
      <c r="A84" s="409"/>
      <c r="B84" s="408"/>
      <c r="C84" s="599" t="s">
        <v>68</v>
      </c>
      <c r="D84" s="599"/>
      <c r="E84" s="599"/>
      <c r="F84" s="410" t="s">
        <v>465</v>
      </c>
      <c r="G84" s="410" t="s">
        <v>468</v>
      </c>
      <c r="H84" s="410"/>
      <c r="I84" s="410" t="s">
        <v>510</v>
      </c>
      <c r="J84" s="411"/>
      <c r="K84" s="410"/>
      <c r="L84" s="411"/>
      <c r="M84" s="410"/>
      <c r="N84" s="412"/>
      <c r="AA84" s="59"/>
      <c r="AB84" s="60"/>
      <c r="AG84" s="60" t="s">
        <v>73</v>
      </c>
    </row>
    <row r="85" spans="1:33" s="53" customFormat="1" ht="34.5" customHeight="1" x14ac:dyDescent="0.25">
      <c r="A85" s="409"/>
      <c r="B85" s="408"/>
      <c r="C85" s="601" t="s">
        <v>69</v>
      </c>
      <c r="D85" s="601"/>
      <c r="E85" s="601"/>
      <c r="F85" s="413"/>
      <c r="G85" s="413"/>
      <c r="H85" s="413"/>
      <c r="I85" s="413"/>
      <c r="J85" s="414">
        <v>503.49</v>
      </c>
      <c r="K85" s="413"/>
      <c r="L85" s="414">
        <v>41.71</v>
      </c>
      <c r="M85" s="413"/>
      <c r="N85" s="415"/>
      <c r="AA85" s="59"/>
      <c r="AB85" s="60" t="s">
        <v>74</v>
      </c>
      <c r="AG85" s="60"/>
    </row>
    <row r="86" spans="1:33" s="53" customFormat="1" ht="23.25" customHeight="1" x14ac:dyDescent="0.25">
      <c r="A86" s="409"/>
      <c r="B86" s="408"/>
      <c r="C86" s="599" t="s">
        <v>70</v>
      </c>
      <c r="D86" s="599"/>
      <c r="E86" s="599"/>
      <c r="F86" s="410"/>
      <c r="G86" s="410"/>
      <c r="H86" s="410"/>
      <c r="I86" s="410"/>
      <c r="J86" s="411"/>
      <c r="K86" s="410"/>
      <c r="L86" s="411">
        <v>30.12</v>
      </c>
      <c r="M86" s="410"/>
      <c r="N86" s="412">
        <v>1073</v>
      </c>
      <c r="AA86" s="59"/>
      <c r="AB86" s="60"/>
      <c r="AC86" s="55" t="s">
        <v>102</v>
      </c>
      <c r="AG86" s="60"/>
    </row>
    <row r="87" spans="1:33" s="53" customFormat="1" ht="15" customHeight="1" x14ac:dyDescent="0.25">
      <c r="A87" s="409"/>
      <c r="B87" s="408" t="s">
        <v>469</v>
      </c>
      <c r="C87" s="599" t="s">
        <v>71</v>
      </c>
      <c r="D87" s="599"/>
      <c r="E87" s="599"/>
      <c r="F87" s="410" t="s">
        <v>470</v>
      </c>
      <c r="G87" s="410" t="s">
        <v>471</v>
      </c>
      <c r="H87" s="410"/>
      <c r="I87" s="410" t="s">
        <v>471</v>
      </c>
      <c r="J87" s="411"/>
      <c r="K87" s="410"/>
      <c r="L87" s="411">
        <v>29.22</v>
      </c>
      <c r="M87" s="410"/>
      <c r="N87" s="412">
        <v>1041</v>
      </c>
      <c r="AA87" s="59"/>
      <c r="AB87" s="60"/>
      <c r="AD87" s="55" t="s">
        <v>60</v>
      </c>
      <c r="AG87" s="60"/>
    </row>
    <row r="88" spans="1:33" s="53" customFormat="1" ht="15" customHeight="1" x14ac:dyDescent="0.25">
      <c r="A88" s="409"/>
      <c r="B88" s="408" t="s">
        <v>472</v>
      </c>
      <c r="C88" s="599" t="s">
        <v>72</v>
      </c>
      <c r="D88" s="599"/>
      <c r="E88" s="599"/>
      <c r="F88" s="410" t="s">
        <v>470</v>
      </c>
      <c r="G88" s="410" t="s">
        <v>473</v>
      </c>
      <c r="H88" s="410"/>
      <c r="I88" s="410" t="s">
        <v>473</v>
      </c>
      <c r="J88" s="411"/>
      <c r="K88" s="410"/>
      <c r="L88" s="411">
        <v>15.36</v>
      </c>
      <c r="M88" s="410"/>
      <c r="N88" s="412">
        <v>547</v>
      </c>
      <c r="AA88" s="59"/>
      <c r="AB88" s="60"/>
      <c r="AD88" s="55" t="s">
        <v>62</v>
      </c>
      <c r="AG88" s="60"/>
    </row>
    <row r="89" spans="1:33" s="53" customFormat="1" ht="15" customHeight="1" x14ac:dyDescent="0.25">
      <c r="A89" s="416"/>
      <c r="B89" s="417"/>
      <c r="C89" s="600" t="s">
        <v>73</v>
      </c>
      <c r="D89" s="600"/>
      <c r="E89" s="600"/>
      <c r="F89" s="404"/>
      <c r="G89" s="404"/>
      <c r="H89" s="404"/>
      <c r="I89" s="404"/>
      <c r="J89" s="405"/>
      <c r="K89" s="404"/>
      <c r="L89" s="405">
        <v>86.29</v>
      </c>
      <c r="M89" s="413"/>
      <c r="N89" s="406">
        <v>2764</v>
      </c>
      <c r="AA89" s="59"/>
      <c r="AB89" s="60"/>
      <c r="AD89" s="55" t="s">
        <v>64</v>
      </c>
      <c r="AG89" s="60"/>
    </row>
    <row r="90" spans="1:33" s="53" customFormat="1" ht="15" customHeight="1" x14ac:dyDescent="0.25">
      <c r="A90" s="402" t="s">
        <v>113</v>
      </c>
      <c r="B90" s="403" t="s">
        <v>511</v>
      </c>
      <c r="C90" s="600" t="s">
        <v>384</v>
      </c>
      <c r="D90" s="600"/>
      <c r="E90" s="600"/>
      <c r="F90" s="404" t="s">
        <v>76</v>
      </c>
      <c r="G90" s="404"/>
      <c r="H90" s="404"/>
      <c r="I90" s="404" t="s">
        <v>381</v>
      </c>
      <c r="J90" s="405">
        <v>8161.12</v>
      </c>
      <c r="K90" s="404"/>
      <c r="L90" s="405">
        <v>40.81</v>
      </c>
      <c r="M90" s="404" t="s">
        <v>587</v>
      </c>
      <c r="N90" s="406">
        <v>351</v>
      </c>
      <c r="AA90" s="59"/>
      <c r="AB90" s="60"/>
      <c r="AD90" s="55" t="s">
        <v>66</v>
      </c>
      <c r="AG90" s="60"/>
    </row>
    <row r="91" spans="1:33" s="53" customFormat="1" ht="15" customHeight="1" x14ac:dyDescent="0.25">
      <c r="A91" s="416"/>
      <c r="B91" s="417"/>
      <c r="C91" s="375" t="s">
        <v>475</v>
      </c>
      <c r="D91" s="376"/>
      <c r="E91" s="376"/>
      <c r="F91" s="418"/>
      <c r="G91" s="418"/>
      <c r="H91" s="418"/>
      <c r="I91" s="418"/>
      <c r="J91" s="419"/>
      <c r="K91" s="418"/>
      <c r="L91" s="419"/>
      <c r="M91" s="420"/>
      <c r="N91" s="421"/>
      <c r="AA91" s="59"/>
      <c r="AB91" s="60"/>
      <c r="AE91" s="55" t="s">
        <v>67</v>
      </c>
      <c r="AG91" s="60"/>
    </row>
    <row r="92" spans="1:33" s="53" customFormat="1" ht="15" customHeight="1" x14ac:dyDescent="0.25">
      <c r="A92" s="418"/>
      <c r="B92" s="417"/>
      <c r="C92" s="417"/>
      <c r="D92" s="417"/>
      <c r="E92" s="417"/>
      <c r="F92" s="418"/>
      <c r="G92" s="418"/>
      <c r="H92" s="418"/>
      <c r="I92" s="418"/>
      <c r="J92" s="422"/>
      <c r="K92" s="418"/>
      <c r="L92" s="422"/>
      <c r="M92" s="410"/>
      <c r="N92" s="422"/>
      <c r="AA92" s="59"/>
      <c r="AB92" s="60"/>
      <c r="AE92" s="55" t="s">
        <v>68</v>
      </c>
      <c r="AG92" s="60"/>
    </row>
    <row r="93" spans="1:33" s="53" customFormat="1" ht="15" customHeight="1" x14ac:dyDescent="0.25">
      <c r="A93" s="423"/>
      <c r="B93" s="424"/>
      <c r="C93" s="600" t="s">
        <v>490</v>
      </c>
      <c r="D93" s="600"/>
      <c r="E93" s="600"/>
      <c r="F93" s="600"/>
      <c r="G93" s="600"/>
      <c r="H93" s="600"/>
      <c r="I93" s="600"/>
      <c r="J93" s="600"/>
      <c r="K93" s="600"/>
      <c r="L93" s="425"/>
      <c r="M93" s="426"/>
      <c r="N93" s="427"/>
      <c r="AA93" s="59"/>
      <c r="AB93" s="60"/>
      <c r="AF93" s="55" t="s">
        <v>69</v>
      </c>
      <c r="AG93" s="60"/>
    </row>
    <row r="94" spans="1:33" s="53" customFormat="1" ht="15" customHeight="1" x14ac:dyDescent="0.25">
      <c r="A94" s="428"/>
      <c r="B94" s="408"/>
      <c r="C94" s="599" t="s">
        <v>80</v>
      </c>
      <c r="D94" s="599"/>
      <c r="E94" s="599"/>
      <c r="F94" s="599"/>
      <c r="G94" s="599"/>
      <c r="H94" s="599"/>
      <c r="I94" s="599"/>
      <c r="J94" s="599"/>
      <c r="K94" s="599"/>
      <c r="L94" s="429">
        <v>542.22</v>
      </c>
      <c r="M94" s="430"/>
      <c r="N94" s="431">
        <v>6762</v>
      </c>
      <c r="AA94" s="59"/>
      <c r="AB94" s="60"/>
      <c r="AE94" s="55" t="s">
        <v>70</v>
      </c>
      <c r="AG94" s="60"/>
    </row>
    <row r="95" spans="1:33" s="53" customFormat="1" ht="23.25" customHeight="1" x14ac:dyDescent="0.25">
      <c r="A95" s="428"/>
      <c r="B95" s="408"/>
      <c r="C95" s="599" t="s">
        <v>81</v>
      </c>
      <c r="D95" s="599"/>
      <c r="E95" s="599"/>
      <c r="F95" s="599"/>
      <c r="G95" s="599"/>
      <c r="H95" s="599"/>
      <c r="I95" s="599"/>
      <c r="J95" s="599"/>
      <c r="K95" s="599"/>
      <c r="L95" s="429"/>
      <c r="M95" s="430"/>
      <c r="N95" s="431"/>
      <c r="AA95" s="59"/>
      <c r="AB95" s="60"/>
      <c r="AE95" s="55" t="s">
        <v>71</v>
      </c>
      <c r="AG95" s="60"/>
    </row>
    <row r="96" spans="1:33" s="53" customFormat="1" ht="23.25" customHeight="1" x14ac:dyDescent="0.25">
      <c r="A96" s="428"/>
      <c r="B96" s="408"/>
      <c r="C96" s="599" t="s">
        <v>82</v>
      </c>
      <c r="D96" s="599"/>
      <c r="E96" s="599"/>
      <c r="F96" s="599"/>
      <c r="G96" s="599"/>
      <c r="H96" s="599"/>
      <c r="I96" s="599"/>
      <c r="J96" s="599"/>
      <c r="K96" s="599"/>
      <c r="L96" s="429">
        <v>77.260000000000005</v>
      </c>
      <c r="M96" s="430"/>
      <c r="N96" s="431">
        <v>2752</v>
      </c>
      <c r="AA96" s="59"/>
      <c r="AB96" s="60"/>
      <c r="AE96" s="55" t="s">
        <v>72</v>
      </c>
      <c r="AG96" s="60"/>
    </row>
    <row r="97" spans="1:35" s="53" customFormat="1" ht="15" customHeight="1" x14ac:dyDescent="0.25">
      <c r="A97" s="428"/>
      <c r="B97" s="408"/>
      <c r="C97" s="599" t="s">
        <v>83</v>
      </c>
      <c r="D97" s="599"/>
      <c r="E97" s="599"/>
      <c r="F97" s="599"/>
      <c r="G97" s="599"/>
      <c r="H97" s="599"/>
      <c r="I97" s="599"/>
      <c r="J97" s="599"/>
      <c r="K97" s="599"/>
      <c r="L97" s="429">
        <v>6</v>
      </c>
      <c r="M97" s="430"/>
      <c r="N97" s="431">
        <v>67</v>
      </c>
      <c r="AA97" s="59"/>
      <c r="AB97" s="60"/>
      <c r="AG97" s="60" t="s">
        <v>73</v>
      </c>
    </row>
    <row r="98" spans="1:35" s="53" customFormat="1" ht="23.25" customHeight="1" x14ac:dyDescent="0.25">
      <c r="A98" s="428"/>
      <c r="B98" s="408"/>
      <c r="C98" s="599" t="s">
        <v>84</v>
      </c>
      <c r="D98" s="599"/>
      <c r="E98" s="599"/>
      <c r="F98" s="599"/>
      <c r="G98" s="599"/>
      <c r="H98" s="599"/>
      <c r="I98" s="599"/>
      <c r="J98" s="599"/>
      <c r="K98" s="599"/>
      <c r="L98" s="429">
        <v>0.28000000000000003</v>
      </c>
      <c r="M98" s="430"/>
      <c r="N98" s="431">
        <v>10</v>
      </c>
      <c r="AA98" s="59"/>
      <c r="AB98" s="60" t="s">
        <v>114</v>
      </c>
      <c r="AG98" s="60"/>
    </row>
    <row r="99" spans="1:35" s="53" customFormat="1" ht="15" customHeight="1" x14ac:dyDescent="0.25">
      <c r="A99" s="428"/>
      <c r="B99" s="408"/>
      <c r="C99" s="599" t="s">
        <v>85</v>
      </c>
      <c r="D99" s="599"/>
      <c r="E99" s="599"/>
      <c r="F99" s="599"/>
      <c r="G99" s="599"/>
      <c r="H99" s="599"/>
      <c r="I99" s="599"/>
      <c r="J99" s="599"/>
      <c r="K99" s="599"/>
      <c r="L99" s="429">
        <v>458.96</v>
      </c>
      <c r="M99" s="430"/>
      <c r="N99" s="431">
        <v>3943</v>
      </c>
      <c r="AA99" s="59"/>
      <c r="AB99" s="60"/>
      <c r="AG99" s="60" t="s">
        <v>73</v>
      </c>
    </row>
    <row r="100" spans="1:35" s="53" customFormat="1" ht="34.5" customHeight="1" x14ac:dyDescent="0.25">
      <c r="A100" s="428"/>
      <c r="B100" s="408"/>
      <c r="C100" s="599" t="s">
        <v>86</v>
      </c>
      <c r="D100" s="599"/>
      <c r="E100" s="599"/>
      <c r="F100" s="599"/>
      <c r="G100" s="599"/>
      <c r="H100" s="599"/>
      <c r="I100" s="599"/>
      <c r="J100" s="599"/>
      <c r="K100" s="599"/>
      <c r="L100" s="429">
        <v>656.98</v>
      </c>
      <c r="M100" s="430"/>
      <c r="N100" s="431">
        <v>10850</v>
      </c>
      <c r="AA100" s="59"/>
      <c r="AB100" s="60" t="s">
        <v>115</v>
      </c>
      <c r="AG100" s="60"/>
    </row>
    <row r="101" spans="1:35" s="53" customFormat="1" ht="15" customHeight="1" x14ac:dyDescent="0.25">
      <c r="A101" s="428"/>
      <c r="B101" s="408"/>
      <c r="C101" s="599" t="s">
        <v>81</v>
      </c>
      <c r="D101" s="599"/>
      <c r="E101" s="599"/>
      <c r="F101" s="599"/>
      <c r="G101" s="599"/>
      <c r="H101" s="599"/>
      <c r="I101" s="599"/>
      <c r="J101" s="599"/>
      <c r="K101" s="599"/>
      <c r="L101" s="429"/>
      <c r="M101" s="430"/>
      <c r="N101" s="431"/>
      <c r="AA101" s="59"/>
      <c r="AB101" s="60"/>
      <c r="AG101" s="60" t="s">
        <v>73</v>
      </c>
    </row>
    <row r="102" spans="1:35" s="53" customFormat="1" ht="0" hidden="1" customHeight="1" x14ac:dyDescent="0.25">
      <c r="A102" s="428"/>
      <c r="B102" s="408"/>
      <c r="C102" s="599" t="s">
        <v>87</v>
      </c>
      <c r="D102" s="599"/>
      <c r="E102" s="599"/>
      <c r="F102" s="599"/>
      <c r="G102" s="599"/>
      <c r="H102" s="599"/>
      <c r="I102" s="599"/>
      <c r="J102" s="599"/>
      <c r="K102" s="599"/>
      <c r="L102" s="429">
        <v>77.260000000000005</v>
      </c>
      <c r="M102" s="430"/>
      <c r="N102" s="431">
        <v>2752</v>
      </c>
      <c r="AA102" s="59"/>
      <c r="AB102" s="60"/>
      <c r="AG102" s="60"/>
    </row>
    <row r="103" spans="1:35" s="53" customFormat="1" ht="15" customHeight="1" x14ac:dyDescent="0.25">
      <c r="A103" s="428"/>
      <c r="B103" s="408"/>
      <c r="C103" s="599" t="s">
        <v>88</v>
      </c>
      <c r="D103" s="599"/>
      <c r="E103" s="599"/>
      <c r="F103" s="599"/>
      <c r="G103" s="599"/>
      <c r="H103" s="599"/>
      <c r="I103" s="599"/>
      <c r="J103" s="599"/>
      <c r="K103" s="599"/>
      <c r="L103" s="429">
        <v>6</v>
      </c>
      <c r="M103" s="430"/>
      <c r="N103" s="431">
        <v>67</v>
      </c>
      <c r="AA103" s="59" t="s">
        <v>77</v>
      </c>
      <c r="AB103" s="60"/>
      <c r="AG103" s="60"/>
    </row>
    <row r="104" spans="1:35" s="53" customFormat="1" ht="23.25" customHeight="1" x14ac:dyDescent="0.25">
      <c r="A104" s="428"/>
      <c r="B104" s="408"/>
      <c r="C104" s="599" t="s">
        <v>89</v>
      </c>
      <c r="D104" s="599"/>
      <c r="E104" s="599"/>
      <c r="F104" s="599"/>
      <c r="G104" s="599"/>
      <c r="H104" s="599"/>
      <c r="I104" s="599"/>
      <c r="J104" s="599"/>
      <c r="K104" s="599"/>
      <c r="L104" s="429">
        <v>0.28000000000000003</v>
      </c>
      <c r="M104" s="430"/>
      <c r="N104" s="431">
        <v>10</v>
      </c>
      <c r="AA104" s="59"/>
      <c r="AB104" s="60" t="s">
        <v>119</v>
      </c>
      <c r="AG104" s="60"/>
    </row>
    <row r="105" spans="1:35" s="53" customFormat="1" ht="15" customHeight="1" x14ac:dyDescent="0.25">
      <c r="A105" s="428"/>
      <c r="B105" s="408"/>
      <c r="C105" s="599" t="s">
        <v>90</v>
      </c>
      <c r="D105" s="599"/>
      <c r="E105" s="599"/>
      <c r="F105" s="599"/>
      <c r="G105" s="599"/>
      <c r="H105" s="599"/>
      <c r="I105" s="599"/>
      <c r="J105" s="599"/>
      <c r="K105" s="599"/>
      <c r="L105" s="429">
        <v>458.96</v>
      </c>
      <c r="M105" s="430"/>
      <c r="N105" s="431">
        <v>3943</v>
      </c>
      <c r="AA105" s="59"/>
      <c r="AB105" s="60"/>
      <c r="AG105" s="60" t="s">
        <v>73</v>
      </c>
    </row>
    <row r="106" spans="1:35" s="53" customFormat="1" ht="0" hidden="1" customHeight="1" x14ac:dyDescent="0.25">
      <c r="A106" s="428"/>
      <c r="B106" s="408"/>
      <c r="C106" s="599" t="s">
        <v>91</v>
      </c>
      <c r="D106" s="599"/>
      <c r="E106" s="599"/>
      <c r="F106" s="599"/>
      <c r="G106" s="599"/>
      <c r="H106" s="599"/>
      <c r="I106" s="599"/>
      <c r="J106" s="599"/>
      <c r="K106" s="599"/>
      <c r="L106" s="429">
        <v>75.22</v>
      </c>
      <c r="M106" s="430"/>
      <c r="N106" s="431">
        <v>2680</v>
      </c>
      <c r="AA106" s="59"/>
      <c r="AB106" s="60"/>
      <c r="AG106" s="60"/>
    </row>
    <row r="107" spans="1:35" s="53" customFormat="1" ht="13.5" hidden="1" customHeight="1" x14ac:dyDescent="0.25">
      <c r="A107" s="428"/>
      <c r="B107" s="408"/>
      <c r="C107" s="599" t="s">
        <v>92</v>
      </c>
      <c r="D107" s="599"/>
      <c r="E107" s="599"/>
      <c r="F107" s="599"/>
      <c r="G107" s="599"/>
      <c r="H107" s="599"/>
      <c r="I107" s="599"/>
      <c r="J107" s="599"/>
      <c r="K107" s="599"/>
      <c r="L107" s="429">
        <v>39.54</v>
      </c>
      <c r="M107" s="430"/>
      <c r="N107" s="431">
        <v>1408</v>
      </c>
    </row>
    <row r="108" spans="1:35" s="53" customFormat="1" ht="15" customHeight="1" x14ac:dyDescent="0.25">
      <c r="A108" s="428"/>
      <c r="B108" s="408"/>
      <c r="C108" s="599" t="s">
        <v>94</v>
      </c>
      <c r="D108" s="599"/>
      <c r="E108" s="599"/>
      <c r="F108" s="599"/>
      <c r="G108" s="599"/>
      <c r="H108" s="599"/>
      <c r="I108" s="599"/>
      <c r="J108" s="599"/>
      <c r="K108" s="599"/>
      <c r="L108" s="429">
        <v>77.540000000000006</v>
      </c>
      <c r="M108" s="430"/>
      <c r="N108" s="431">
        <v>2762</v>
      </c>
      <c r="AH108" s="60" t="s">
        <v>79</v>
      </c>
    </row>
    <row r="109" spans="1:35" s="53" customFormat="1" ht="16.5" customHeight="1" x14ac:dyDescent="0.3">
      <c r="A109" s="428"/>
      <c r="B109" s="408"/>
      <c r="C109" s="599" t="s">
        <v>95</v>
      </c>
      <c r="D109" s="599"/>
      <c r="E109" s="599"/>
      <c r="F109" s="599"/>
      <c r="G109" s="599"/>
      <c r="H109" s="599"/>
      <c r="I109" s="599"/>
      <c r="J109" s="599"/>
      <c r="K109" s="599"/>
      <c r="L109" s="429">
        <v>75.22</v>
      </c>
      <c r="M109" s="430"/>
      <c r="N109" s="431">
        <v>2680</v>
      </c>
      <c r="O109" s="61"/>
      <c r="P109" s="61"/>
      <c r="Q109" s="61"/>
      <c r="AH109" s="60"/>
      <c r="AI109" s="55" t="s">
        <v>80</v>
      </c>
    </row>
    <row r="110" spans="1:35" s="53" customFormat="1" ht="16.5" customHeight="1" x14ac:dyDescent="0.3">
      <c r="A110" s="428"/>
      <c r="B110" s="408"/>
      <c r="C110" s="599" t="s">
        <v>96</v>
      </c>
      <c r="D110" s="599"/>
      <c r="E110" s="599"/>
      <c r="F110" s="599"/>
      <c r="G110" s="599"/>
      <c r="H110" s="599"/>
      <c r="I110" s="599"/>
      <c r="J110" s="599"/>
      <c r="K110" s="599"/>
      <c r="L110" s="429">
        <v>39.54</v>
      </c>
      <c r="M110" s="430"/>
      <c r="N110" s="431">
        <v>1408</v>
      </c>
      <c r="O110" s="61"/>
      <c r="P110" s="61"/>
      <c r="Q110" s="61"/>
      <c r="AH110" s="60"/>
      <c r="AI110" s="55" t="s">
        <v>81</v>
      </c>
    </row>
    <row r="111" spans="1:35" s="53" customFormat="1" ht="16.5" customHeight="1" x14ac:dyDescent="0.3">
      <c r="A111" s="428"/>
      <c r="B111" s="422"/>
      <c r="C111" s="603" t="s">
        <v>491</v>
      </c>
      <c r="D111" s="603"/>
      <c r="E111" s="603"/>
      <c r="F111" s="603"/>
      <c r="G111" s="603"/>
      <c r="H111" s="603"/>
      <c r="I111" s="603"/>
      <c r="J111" s="603"/>
      <c r="K111" s="603"/>
      <c r="L111" s="432">
        <v>656.98</v>
      </c>
      <c r="M111" s="433"/>
      <c r="N111" s="434">
        <v>10850</v>
      </c>
      <c r="O111" s="61"/>
      <c r="P111" s="61"/>
      <c r="Q111" s="61"/>
      <c r="AH111" s="60"/>
      <c r="AI111" s="55" t="s">
        <v>82</v>
      </c>
    </row>
    <row r="112" spans="1:35" s="53" customFormat="1" ht="16.5" customHeight="1" x14ac:dyDescent="0.3">
      <c r="A112" s="604" t="s">
        <v>77</v>
      </c>
      <c r="B112" s="605"/>
      <c r="C112" s="605"/>
      <c r="D112" s="605"/>
      <c r="E112" s="605"/>
      <c r="F112" s="605"/>
      <c r="G112" s="605"/>
      <c r="H112" s="605"/>
      <c r="I112" s="605"/>
      <c r="J112" s="605"/>
      <c r="K112" s="605"/>
      <c r="L112" s="605"/>
      <c r="M112" s="605"/>
      <c r="N112" s="606"/>
      <c r="O112" s="61"/>
      <c r="P112" s="61"/>
      <c r="Q112" s="61"/>
      <c r="AH112" s="60"/>
      <c r="AI112" s="55" t="s">
        <v>83</v>
      </c>
    </row>
    <row r="113" spans="1:35" s="53" customFormat="1" ht="48.75" customHeight="1" x14ac:dyDescent="0.3">
      <c r="A113" s="402" t="s">
        <v>126</v>
      </c>
      <c r="B113" s="403" t="s">
        <v>584</v>
      </c>
      <c r="C113" s="600" t="s">
        <v>512</v>
      </c>
      <c r="D113" s="600"/>
      <c r="E113" s="600"/>
      <c r="F113" s="404" t="s">
        <v>78</v>
      </c>
      <c r="G113" s="404"/>
      <c r="H113" s="404"/>
      <c r="I113" s="404" t="s">
        <v>57</v>
      </c>
      <c r="J113" s="405">
        <v>4058.97</v>
      </c>
      <c r="K113" s="404"/>
      <c r="L113" s="405">
        <v>4058.97</v>
      </c>
      <c r="M113" s="404" t="s">
        <v>493</v>
      </c>
      <c r="N113" s="406">
        <v>25125</v>
      </c>
      <c r="O113" s="61"/>
      <c r="P113" s="61"/>
      <c r="Q113" s="61"/>
      <c r="AH113" s="60"/>
      <c r="AI113" s="55" t="s">
        <v>84</v>
      </c>
    </row>
    <row r="114" spans="1:35" s="53" customFormat="1" ht="16.5" customHeight="1" x14ac:dyDescent="0.3">
      <c r="A114" s="416"/>
      <c r="B114" s="417"/>
      <c r="C114" s="375" t="s">
        <v>494</v>
      </c>
      <c r="D114" s="376"/>
      <c r="E114" s="376"/>
      <c r="F114" s="418"/>
      <c r="G114" s="418"/>
      <c r="H114" s="418"/>
      <c r="I114" s="418"/>
      <c r="J114" s="419"/>
      <c r="K114" s="418"/>
      <c r="L114" s="419"/>
      <c r="M114" s="420"/>
      <c r="N114" s="421"/>
      <c r="O114" s="61"/>
      <c r="P114" s="61"/>
      <c r="Q114" s="61"/>
      <c r="AH114" s="60"/>
      <c r="AI114" s="55" t="s">
        <v>85</v>
      </c>
    </row>
    <row r="115" spans="1:35" s="53" customFormat="1" ht="16.5" customHeight="1" x14ac:dyDescent="0.3">
      <c r="A115" s="435"/>
      <c r="B115" s="377"/>
      <c r="C115" s="599" t="s">
        <v>513</v>
      </c>
      <c r="D115" s="599"/>
      <c r="E115" s="599"/>
      <c r="F115" s="599"/>
      <c r="G115" s="599"/>
      <c r="H115" s="599"/>
      <c r="I115" s="599"/>
      <c r="J115" s="599"/>
      <c r="K115" s="599"/>
      <c r="L115" s="599"/>
      <c r="M115" s="599"/>
      <c r="N115" s="602"/>
      <c r="O115" s="61"/>
      <c r="P115" s="61"/>
      <c r="Q115" s="61"/>
      <c r="AH115" s="60"/>
      <c r="AI115" s="55" t="s">
        <v>86</v>
      </c>
    </row>
    <row r="116" spans="1:35" s="53" customFormat="1" ht="16.5" customHeight="1" x14ac:dyDescent="0.3">
      <c r="A116" s="418"/>
      <c r="B116" s="417"/>
      <c r="C116" s="417"/>
      <c r="D116" s="417"/>
      <c r="E116" s="417"/>
      <c r="F116" s="418"/>
      <c r="G116" s="418"/>
      <c r="H116" s="418"/>
      <c r="I116" s="418"/>
      <c r="J116" s="422"/>
      <c r="K116" s="418"/>
      <c r="L116" s="422"/>
      <c r="M116" s="410"/>
      <c r="N116" s="422"/>
      <c r="O116" s="61"/>
      <c r="P116" s="61"/>
      <c r="Q116" s="61"/>
      <c r="AH116" s="60"/>
      <c r="AI116" s="55" t="s">
        <v>81</v>
      </c>
    </row>
    <row r="117" spans="1:35" s="53" customFormat="1" ht="16.5" customHeight="1" x14ac:dyDescent="0.3">
      <c r="A117" s="423"/>
      <c r="B117" s="424"/>
      <c r="C117" s="600" t="s">
        <v>496</v>
      </c>
      <c r="D117" s="600"/>
      <c r="E117" s="600"/>
      <c r="F117" s="600"/>
      <c r="G117" s="600"/>
      <c r="H117" s="600"/>
      <c r="I117" s="600"/>
      <c r="J117" s="600"/>
      <c r="K117" s="600"/>
      <c r="L117" s="425"/>
      <c r="M117" s="426"/>
      <c r="N117" s="427"/>
      <c r="O117" s="61"/>
      <c r="P117" s="61"/>
      <c r="Q117" s="61"/>
      <c r="AH117" s="60"/>
      <c r="AI117" s="55" t="s">
        <v>87</v>
      </c>
    </row>
    <row r="118" spans="1:35" s="53" customFormat="1" ht="16.5" customHeight="1" x14ac:dyDescent="0.3">
      <c r="A118" s="428"/>
      <c r="B118" s="408"/>
      <c r="C118" s="599" t="s">
        <v>93</v>
      </c>
      <c r="D118" s="599"/>
      <c r="E118" s="599"/>
      <c r="F118" s="599"/>
      <c r="G118" s="599"/>
      <c r="H118" s="599"/>
      <c r="I118" s="599"/>
      <c r="J118" s="599"/>
      <c r="K118" s="599"/>
      <c r="L118" s="429">
        <v>4058.97</v>
      </c>
      <c r="M118" s="430"/>
      <c r="N118" s="431">
        <v>25125</v>
      </c>
      <c r="O118" s="61"/>
      <c r="P118" s="61"/>
      <c r="Q118" s="61"/>
      <c r="AH118" s="60"/>
      <c r="AI118" s="55" t="s">
        <v>88</v>
      </c>
    </row>
    <row r="119" spans="1:35" s="53" customFormat="1" ht="27" customHeight="1" x14ac:dyDescent="0.3">
      <c r="A119" s="428"/>
      <c r="B119" s="422"/>
      <c r="C119" s="603" t="s">
        <v>497</v>
      </c>
      <c r="D119" s="603"/>
      <c r="E119" s="603"/>
      <c r="F119" s="603"/>
      <c r="G119" s="603"/>
      <c r="H119" s="603"/>
      <c r="I119" s="603"/>
      <c r="J119" s="603"/>
      <c r="K119" s="603"/>
      <c r="L119" s="432">
        <v>4058.97</v>
      </c>
      <c r="M119" s="433"/>
      <c r="N119" s="434">
        <v>25125</v>
      </c>
      <c r="O119" s="61"/>
      <c r="P119" s="61"/>
      <c r="Q119" s="61"/>
      <c r="AH119" s="60"/>
      <c r="AI119" s="55" t="s">
        <v>89</v>
      </c>
    </row>
    <row r="120" spans="1:35" ht="10.5" customHeight="1" x14ac:dyDescent="0.2">
      <c r="A120" s="370"/>
      <c r="B120" s="380"/>
      <c r="C120" s="380"/>
      <c r="D120" s="380"/>
      <c r="E120" s="380"/>
      <c r="F120" s="380"/>
      <c r="G120" s="380"/>
      <c r="H120" s="380"/>
      <c r="I120" s="380"/>
      <c r="J120" s="380"/>
      <c r="K120" s="380"/>
      <c r="L120" s="436"/>
      <c r="M120" s="437"/>
      <c r="N120" s="438"/>
    </row>
    <row r="121" spans="1:35" ht="10.5" customHeight="1" x14ac:dyDescent="0.2">
      <c r="A121" s="423"/>
      <c r="B121" s="424"/>
      <c r="C121" s="600" t="s">
        <v>79</v>
      </c>
      <c r="D121" s="600"/>
      <c r="E121" s="600"/>
      <c r="F121" s="600"/>
      <c r="G121" s="600"/>
      <c r="H121" s="600"/>
      <c r="I121" s="600"/>
      <c r="J121" s="600"/>
      <c r="K121" s="600"/>
      <c r="L121" s="425"/>
      <c r="M121" s="439"/>
      <c r="N121" s="427"/>
    </row>
    <row r="122" spans="1:35" ht="10.5" customHeight="1" x14ac:dyDescent="0.2">
      <c r="A122" s="428"/>
      <c r="B122" s="408"/>
      <c r="C122" s="599" t="s">
        <v>80</v>
      </c>
      <c r="D122" s="599"/>
      <c r="E122" s="599"/>
      <c r="F122" s="599"/>
      <c r="G122" s="599"/>
      <c r="H122" s="599"/>
      <c r="I122" s="599"/>
      <c r="J122" s="599"/>
      <c r="K122" s="599"/>
      <c r="L122" s="429">
        <v>542.22</v>
      </c>
      <c r="M122" s="440"/>
      <c r="N122" s="431">
        <v>6762</v>
      </c>
    </row>
    <row r="123" spans="1:35" ht="10.5" customHeight="1" x14ac:dyDescent="0.2">
      <c r="A123" s="428"/>
      <c r="B123" s="408"/>
      <c r="C123" s="599" t="s">
        <v>81</v>
      </c>
      <c r="D123" s="599"/>
      <c r="E123" s="599"/>
      <c r="F123" s="599"/>
      <c r="G123" s="599"/>
      <c r="H123" s="599"/>
      <c r="I123" s="599"/>
      <c r="J123" s="599"/>
      <c r="K123" s="599"/>
      <c r="L123" s="429"/>
      <c r="M123" s="440"/>
      <c r="N123" s="431"/>
    </row>
    <row r="124" spans="1:35" ht="10.5" customHeight="1" x14ac:dyDescent="0.2">
      <c r="A124" s="428"/>
      <c r="B124" s="408"/>
      <c r="C124" s="599" t="s">
        <v>82</v>
      </c>
      <c r="D124" s="599"/>
      <c r="E124" s="599"/>
      <c r="F124" s="599"/>
      <c r="G124" s="599"/>
      <c r="H124" s="599"/>
      <c r="I124" s="599"/>
      <c r="J124" s="599"/>
      <c r="K124" s="599"/>
      <c r="L124" s="429">
        <v>77.260000000000005</v>
      </c>
      <c r="M124" s="440"/>
      <c r="N124" s="431">
        <v>2752</v>
      </c>
    </row>
    <row r="125" spans="1:35" ht="10.5" customHeight="1" x14ac:dyDescent="0.2">
      <c r="A125" s="428"/>
      <c r="B125" s="408"/>
      <c r="C125" s="599" t="s">
        <v>83</v>
      </c>
      <c r="D125" s="599"/>
      <c r="E125" s="599"/>
      <c r="F125" s="599"/>
      <c r="G125" s="599"/>
      <c r="H125" s="599"/>
      <c r="I125" s="599"/>
      <c r="J125" s="599"/>
      <c r="K125" s="599"/>
      <c r="L125" s="429">
        <v>6</v>
      </c>
      <c r="M125" s="440"/>
      <c r="N125" s="431">
        <v>67</v>
      </c>
    </row>
    <row r="126" spans="1:35" ht="10.5" customHeight="1" x14ac:dyDescent="0.2">
      <c r="A126" s="428"/>
      <c r="B126" s="408"/>
      <c r="C126" s="599" t="s">
        <v>84</v>
      </c>
      <c r="D126" s="599"/>
      <c r="E126" s="599"/>
      <c r="F126" s="599"/>
      <c r="G126" s="599"/>
      <c r="H126" s="599"/>
      <c r="I126" s="599"/>
      <c r="J126" s="599"/>
      <c r="K126" s="599"/>
      <c r="L126" s="429">
        <v>0.28000000000000003</v>
      </c>
      <c r="M126" s="440"/>
      <c r="N126" s="431">
        <v>10</v>
      </c>
    </row>
    <row r="127" spans="1:35" ht="10.5" customHeight="1" x14ac:dyDescent="0.2">
      <c r="A127" s="428"/>
      <c r="B127" s="408"/>
      <c r="C127" s="599" t="s">
        <v>85</v>
      </c>
      <c r="D127" s="599"/>
      <c r="E127" s="599"/>
      <c r="F127" s="599"/>
      <c r="G127" s="599"/>
      <c r="H127" s="599"/>
      <c r="I127" s="599"/>
      <c r="J127" s="599"/>
      <c r="K127" s="599"/>
      <c r="L127" s="429">
        <v>458.96</v>
      </c>
      <c r="M127" s="440"/>
      <c r="N127" s="431">
        <v>3943</v>
      </c>
    </row>
    <row r="128" spans="1:35" ht="10.5" customHeight="1" x14ac:dyDescent="0.2">
      <c r="A128" s="428"/>
      <c r="B128" s="408"/>
      <c r="C128" s="599" t="s">
        <v>86</v>
      </c>
      <c r="D128" s="599"/>
      <c r="E128" s="599"/>
      <c r="F128" s="599"/>
      <c r="G128" s="599"/>
      <c r="H128" s="599"/>
      <c r="I128" s="599"/>
      <c r="J128" s="599"/>
      <c r="K128" s="599"/>
      <c r="L128" s="429">
        <v>656.98</v>
      </c>
      <c r="M128" s="440"/>
      <c r="N128" s="431">
        <v>10850</v>
      </c>
    </row>
    <row r="129" spans="1:14" ht="10.5" customHeight="1" x14ac:dyDescent="0.2">
      <c r="A129" s="428"/>
      <c r="B129" s="408"/>
      <c r="C129" s="599" t="s">
        <v>81</v>
      </c>
      <c r="D129" s="599"/>
      <c r="E129" s="599"/>
      <c r="F129" s="599"/>
      <c r="G129" s="599"/>
      <c r="H129" s="599"/>
      <c r="I129" s="599"/>
      <c r="J129" s="599"/>
      <c r="K129" s="599"/>
      <c r="L129" s="429"/>
      <c r="M129" s="440"/>
      <c r="N129" s="431"/>
    </row>
    <row r="130" spans="1:14" ht="10.5" customHeight="1" x14ac:dyDescent="0.2">
      <c r="A130" s="428"/>
      <c r="B130" s="408"/>
      <c r="C130" s="599" t="s">
        <v>87</v>
      </c>
      <c r="D130" s="599"/>
      <c r="E130" s="599"/>
      <c r="F130" s="599"/>
      <c r="G130" s="599"/>
      <c r="H130" s="599"/>
      <c r="I130" s="599"/>
      <c r="J130" s="599"/>
      <c r="K130" s="599"/>
      <c r="L130" s="429">
        <v>77.260000000000005</v>
      </c>
      <c r="M130" s="440"/>
      <c r="N130" s="431">
        <v>2752</v>
      </c>
    </row>
    <row r="131" spans="1:14" ht="10.5" customHeight="1" x14ac:dyDescent="0.2">
      <c r="A131" s="428"/>
      <c r="B131" s="408"/>
      <c r="C131" s="599" t="s">
        <v>88</v>
      </c>
      <c r="D131" s="599"/>
      <c r="E131" s="599"/>
      <c r="F131" s="599"/>
      <c r="G131" s="599"/>
      <c r="H131" s="599"/>
      <c r="I131" s="599"/>
      <c r="J131" s="599"/>
      <c r="K131" s="599"/>
      <c r="L131" s="429">
        <v>6</v>
      </c>
      <c r="M131" s="440"/>
      <c r="N131" s="431">
        <v>67</v>
      </c>
    </row>
    <row r="132" spans="1:14" ht="10.5" customHeight="1" x14ac:dyDescent="0.2">
      <c r="A132" s="428"/>
      <c r="B132" s="408"/>
      <c r="C132" s="599" t="s">
        <v>89</v>
      </c>
      <c r="D132" s="599"/>
      <c r="E132" s="599"/>
      <c r="F132" s="599"/>
      <c r="G132" s="599"/>
      <c r="H132" s="599"/>
      <c r="I132" s="599"/>
      <c r="J132" s="599"/>
      <c r="K132" s="599"/>
      <c r="L132" s="429">
        <v>0.28000000000000003</v>
      </c>
      <c r="M132" s="440"/>
      <c r="N132" s="431">
        <v>10</v>
      </c>
    </row>
    <row r="133" spans="1:14" ht="10.5" customHeight="1" x14ac:dyDescent="0.2">
      <c r="A133" s="428"/>
      <c r="B133" s="408"/>
      <c r="C133" s="599" t="s">
        <v>90</v>
      </c>
      <c r="D133" s="599"/>
      <c r="E133" s="599"/>
      <c r="F133" s="599"/>
      <c r="G133" s="599"/>
      <c r="H133" s="599"/>
      <c r="I133" s="599"/>
      <c r="J133" s="599"/>
      <c r="K133" s="599"/>
      <c r="L133" s="429">
        <v>458.96</v>
      </c>
      <c r="M133" s="440"/>
      <c r="N133" s="431">
        <v>3943</v>
      </c>
    </row>
    <row r="134" spans="1:14" ht="10.5" customHeight="1" x14ac:dyDescent="0.2">
      <c r="A134" s="428"/>
      <c r="B134" s="408"/>
      <c r="C134" s="599" t="s">
        <v>91</v>
      </c>
      <c r="D134" s="599"/>
      <c r="E134" s="599"/>
      <c r="F134" s="599"/>
      <c r="G134" s="599"/>
      <c r="H134" s="599"/>
      <c r="I134" s="599"/>
      <c r="J134" s="599"/>
      <c r="K134" s="599"/>
      <c r="L134" s="429">
        <v>75.22</v>
      </c>
      <c r="M134" s="440"/>
      <c r="N134" s="431">
        <v>2680</v>
      </c>
    </row>
    <row r="135" spans="1:14" ht="10.5" customHeight="1" x14ac:dyDescent="0.2">
      <c r="A135" s="428"/>
      <c r="B135" s="408"/>
      <c r="C135" s="599" t="s">
        <v>92</v>
      </c>
      <c r="D135" s="599"/>
      <c r="E135" s="599"/>
      <c r="F135" s="599"/>
      <c r="G135" s="599"/>
      <c r="H135" s="599"/>
      <c r="I135" s="599"/>
      <c r="J135" s="599"/>
      <c r="K135" s="599"/>
      <c r="L135" s="429">
        <v>39.54</v>
      </c>
      <c r="M135" s="440"/>
      <c r="N135" s="431">
        <v>1408</v>
      </c>
    </row>
    <row r="136" spans="1:14" ht="10.5" customHeight="1" x14ac:dyDescent="0.2">
      <c r="A136" s="428"/>
      <c r="B136" s="408"/>
      <c r="C136" s="599" t="s">
        <v>93</v>
      </c>
      <c r="D136" s="599"/>
      <c r="E136" s="599"/>
      <c r="F136" s="599"/>
      <c r="G136" s="599"/>
      <c r="H136" s="599"/>
      <c r="I136" s="599"/>
      <c r="J136" s="599"/>
      <c r="K136" s="599"/>
      <c r="L136" s="429">
        <v>4058.97</v>
      </c>
      <c r="M136" s="440"/>
      <c r="N136" s="431">
        <v>25125</v>
      </c>
    </row>
    <row r="137" spans="1:14" ht="10.5" customHeight="1" x14ac:dyDescent="0.2">
      <c r="A137" s="428"/>
      <c r="B137" s="408"/>
      <c r="C137" s="599" t="s">
        <v>94</v>
      </c>
      <c r="D137" s="599"/>
      <c r="E137" s="599"/>
      <c r="F137" s="599"/>
      <c r="G137" s="599"/>
      <c r="H137" s="599"/>
      <c r="I137" s="599"/>
      <c r="J137" s="599"/>
      <c r="K137" s="599"/>
      <c r="L137" s="429">
        <v>77.540000000000006</v>
      </c>
      <c r="M137" s="440"/>
      <c r="N137" s="431">
        <v>2762</v>
      </c>
    </row>
    <row r="138" spans="1:14" ht="10.5" customHeight="1" x14ac:dyDescent="0.2">
      <c r="A138" s="428"/>
      <c r="B138" s="408"/>
      <c r="C138" s="599" t="s">
        <v>95</v>
      </c>
      <c r="D138" s="599"/>
      <c r="E138" s="599"/>
      <c r="F138" s="599"/>
      <c r="G138" s="599"/>
      <c r="H138" s="599"/>
      <c r="I138" s="599"/>
      <c r="J138" s="599"/>
      <c r="K138" s="599"/>
      <c r="L138" s="429">
        <v>75.22</v>
      </c>
      <c r="M138" s="440"/>
      <c r="N138" s="431">
        <v>2680</v>
      </c>
    </row>
    <row r="139" spans="1:14" ht="10.5" customHeight="1" x14ac:dyDescent="0.2">
      <c r="A139" s="428"/>
      <c r="B139" s="408"/>
      <c r="C139" s="599" t="s">
        <v>96</v>
      </c>
      <c r="D139" s="599"/>
      <c r="E139" s="599"/>
      <c r="F139" s="599"/>
      <c r="G139" s="599"/>
      <c r="H139" s="599"/>
      <c r="I139" s="599"/>
      <c r="J139" s="599"/>
      <c r="K139" s="599"/>
      <c r="L139" s="429">
        <v>39.54</v>
      </c>
      <c r="M139" s="440"/>
      <c r="N139" s="431">
        <v>1408</v>
      </c>
    </row>
    <row r="140" spans="1:14" ht="10.5" customHeight="1" x14ac:dyDescent="0.2">
      <c r="A140" s="428"/>
      <c r="B140" s="422"/>
      <c r="C140" s="603" t="s">
        <v>97</v>
      </c>
      <c r="D140" s="603"/>
      <c r="E140" s="603"/>
      <c r="F140" s="603"/>
      <c r="G140" s="603"/>
      <c r="H140" s="603"/>
      <c r="I140" s="603"/>
      <c r="J140" s="603"/>
      <c r="K140" s="603"/>
      <c r="L140" s="432">
        <v>4715.95</v>
      </c>
      <c r="M140" s="373"/>
      <c r="N140" s="441">
        <v>35975</v>
      </c>
    </row>
    <row r="141" spans="1:14" ht="10.5" customHeight="1" x14ac:dyDescent="0.2">
      <c r="A141" s="370"/>
      <c r="B141" s="422"/>
      <c r="C141" s="417"/>
      <c r="D141" s="417"/>
      <c r="E141" s="417"/>
      <c r="F141" s="417"/>
      <c r="G141" s="417"/>
      <c r="H141" s="417"/>
      <c r="I141" s="417"/>
      <c r="J141" s="417"/>
      <c r="K141" s="417"/>
      <c r="L141" s="432"/>
      <c r="M141" s="433"/>
      <c r="N141" s="442"/>
    </row>
    <row r="142" spans="1:14" ht="10.5" customHeight="1" x14ac:dyDescent="0.2">
      <c r="A142" s="443"/>
      <c r="B142" s="443"/>
      <c r="C142" s="443"/>
      <c r="D142" s="443"/>
      <c r="E142" s="443"/>
      <c r="F142" s="443"/>
      <c r="G142" s="443"/>
      <c r="H142" s="443"/>
      <c r="I142" s="443"/>
      <c r="J142" s="443"/>
      <c r="K142" s="443"/>
      <c r="L142" s="443"/>
      <c r="M142" s="443"/>
      <c r="N142" s="443"/>
    </row>
  </sheetData>
  <mergeCells count="117">
    <mergeCell ref="C42:N42"/>
    <mergeCell ref="C43:E43"/>
    <mergeCell ref="C44:E44"/>
    <mergeCell ref="C45:E45"/>
    <mergeCell ref="C46:E46"/>
    <mergeCell ref="A4:C4"/>
    <mergeCell ref="K4:N4"/>
    <mergeCell ref="A5:D5"/>
    <mergeCell ref="J5:N5"/>
    <mergeCell ref="A6:D6"/>
    <mergeCell ref="J6:N6"/>
    <mergeCell ref="D10:N10"/>
    <mergeCell ref="A13:N13"/>
    <mergeCell ref="A16:N16"/>
    <mergeCell ref="A20:N20"/>
    <mergeCell ref="A40:N40"/>
    <mergeCell ref="C41:E41"/>
    <mergeCell ref="C39:E39"/>
    <mergeCell ref="A18:N18"/>
    <mergeCell ref="A36:A38"/>
    <mergeCell ref="B36:B38"/>
    <mergeCell ref="C36:E38"/>
    <mergeCell ref="F36:F38"/>
    <mergeCell ref="G36:I37"/>
    <mergeCell ref="C75:E75"/>
    <mergeCell ref="C64:E64"/>
    <mergeCell ref="C65:E65"/>
    <mergeCell ref="C66:E66"/>
    <mergeCell ref="C67:E67"/>
    <mergeCell ref="C68:E68"/>
    <mergeCell ref="C59:N59"/>
    <mergeCell ref="C60:E60"/>
    <mergeCell ref="C61:E61"/>
    <mergeCell ref="C62:E62"/>
    <mergeCell ref="C63:E63"/>
    <mergeCell ref="C69:E69"/>
    <mergeCell ref="C70:E70"/>
    <mergeCell ref="C71:E71"/>
    <mergeCell ref="C73:E73"/>
    <mergeCell ref="C104:K104"/>
    <mergeCell ref="C105:K105"/>
    <mergeCell ref="C106:K106"/>
    <mergeCell ref="C107:K107"/>
    <mergeCell ref="C108:K108"/>
    <mergeCell ref="C99:K99"/>
    <mergeCell ref="C100:K100"/>
    <mergeCell ref="C101:K101"/>
    <mergeCell ref="C102:K102"/>
    <mergeCell ref="C103:K103"/>
    <mergeCell ref="C52:E52"/>
    <mergeCell ref="C53:E53"/>
    <mergeCell ref="C54:E54"/>
    <mergeCell ref="C56:E56"/>
    <mergeCell ref="C58:E58"/>
    <mergeCell ref="C47:E47"/>
    <mergeCell ref="C48:E48"/>
    <mergeCell ref="C49:E49"/>
    <mergeCell ref="C50:E50"/>
    <mergeCell ref="C51:E51"/>
    <mergeCell ref="C137:K137"/>
    <mergeCell ref="C138:K138"/>
    <mergeCell ref="C139:K139"/>
    <mergeCell ref="C140:K140"/>
    <mergeCell ref="C132:K132"/>
    <mergeCell ref="C133:K133"/>
    <mergeCell ref="C134:K134"/>
    <mergeCell ref="C135:K135"/>
    <mergeCell ref="C136:K136"/>
    <mergeCell ref="C127:K127"/>
    <mergeCell ref="C128:K128"/>
    <mergeCell ref="C129:K129"/>
    <mergeCell ref="C130:K130"/>
    <mergeCell ref="C131:K131"/>
    <mergeCell ref="C122:K122"/>
    <mergeCell ref="C123:K123"/>
    <mergeCell ref="C124:K124"/>
    <mergeCell ref="C125:K125"/>
    <mergeCell ref="C126:K126"/>
    <mergeCell ref="C115:N115"/>
    <mergeCell ref="C117:K117"/>
    <mergeCell ref="C118:K118"/>
    <mergeCell ref="C119:K119"/>
    <mergeCell ref="C121:K121"/>
    <mergeCell ref="C109:K109"/>
    <mergeCell ref="C110:K110"/>
    <mergeCell ref="C111:K111"/>
    <mergeCell ref="A112:N112"/>
    <mergeCell ref="C113:E113"/>
    <mergeCell ref="C94:K94"/>
    <mergeCell ref="C95:K95"/>
    <mergeCell ref="C96:K96"/>
    <mergeCell ref="C97:K97"/>
    <mergeCell ref="C98:K98"/>
    <mergeCell ref="C77:E77"/>
    <mergeCell ref="C78:N78"/>
    <mergeCell ref="C79:E79"/>
    <mergeCell ref="C80:E80"/>
    <mergeCell ref="C81:E81"/>
    <mergeCell ref="C87:E87"/>
    <mergeCell ref="C88:E88"/>
    <mergeCell ref="C89:E89"/>
    <mergeCell ref="C90:E90"/>
    <mergeCell ref="C93:K93"/>
    <mergeCell ref="C82:E82"/>
    <mergeCell ref="C83:E83"/>
    <mergeCell ref="C84:E84"/>
    <mergeCell ref="C85:E85"/>
    <mergeCell ref="C86:E86"/>
    <mergeCell ref="A21:N21"/>
    <mergeCell ref="B23:F23"/>
    <mergeCell ref="B24:F24"/>
    <mergeCell ref="L33:M33"/>
    <mergeCell ref="A14:N14"/>
    <mergeCell ref="A17:N17"/>
    <mergeCell ref="J36:L37"/>
    <mergeCell ref="M36:M38"/>
    <mergeCell ref="N36:N38"/>
  </mergeCells>
  <printOptions horizontalCentered="1"/>
  <pageMargins left="0.39370077848434498" right="0.23622047901153601" top="0.35433071851730302" bottom="0.31496062874794001" header="0.118110239505768" footer="0.118110239505768"/>
  <pageSetup paperSize="9" scale="69" fitToHeight="0" orientation="portrait" r:id="rId1"/>
  <headerFooter>
    <oddFooter>&amp;RСтраница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81"/>
  <sheetViews>
    <sheetView topLeftCell="A135" workbookViewId="0">
      <selection sqref="A1:N181"/>
    </sheetView>
  </sheetViews>
  <sheetFormatPr defaultColWidth="9.140625" defaultRowHeight="10.5" customHeight="1" x14ac:dyDescent="0.2"/>
  <cols>
    <col min="1" max="1" width="8.85546875" style="54" customWidth="1"/>
    <col min="2" max="2" width="20.140625" style="62" customWidth="1"/>
    <col min="3" max="4" width="10.42578125" style="62" customWidth="1"/>
    <col min="5" max="5" width="13.28515625" style="62" customWidth="1"/>
    <col min="6" max="6" width="8.5703125" style="62" customWidth="1"/>
    <col min="7" max="7" width="7.85546875" style="62" customWidth="1"/>
    <col min="8" max="8" width="8.42578125" style="62" customWidth="1"/>
    <col min="9" max="9" width="8.7109375" style="62" customWidth="1"/>
    <col min="10" max="10" width="8.140625" style="62" customWidth="1"/>
    <col min="11" max="11" width="8.5703125" style="62" customWidth="1"/>
    <col min="12" max="12" width="10" style="62" customWidth="1"/>
    <col min="13" max="13" width="7.85546875" style="62" customWidth="1"/>
    <col min="14" max="14" width="9.7109375" style="62" customWidth="1"/>
    <col min="15" max="15" width="11" style="62" hidden="1" customWidth="1"/>
    <col min="16" max="16" width="14.28515625" style="62" customWidth="1"/>
    <col min="17" max="20" width="9.140625" style="62"/>
    <col min="21" max="21" width="49.85546875" style="55" hidden="1" customWidth="1"/>
    <col min="22" max="22" width="44.28515625" style="55" hidden="1" customWidth="1"/>
    <col min="23" max="23" width="101.5703125" style="55" hidden="1" customWidth="1"/>
    <col min="24" max="27" width="141" style="55" hidden="1" customWidth="1"/>
    <col min="28" max="28" width="34.140625" style="55" hidden="1" customWidth="1"/>
    <col min="29" max="29" width="112" style="55" hidden="1" customWidth="1"/>
    <col min="30" max="33" width="34.140625" style="55" hidden="1" customWidth="1"/>
    <col min="34" max="36" width="84.42578125" style="55" hidden="1" customWidth="1"/>
    <col min="37" max="16384" width="9.140625" style="62"/>
  </cols>
  <sheetData>
    <row r="1" spans="1:25" s="53" customFormat="1" ht="15" x14ac:dyDescent="0.25">
      <c r="A1" s="295"/>
      <c r="B1" s="295"/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295"/>
      <c r="N1" s="444" t="s">
        <v>427</v>
      </c>
    </row>
    <row r="2" spans="1:25" s="53" customFormat="1" ht="15" x14ac:dyDescent="0.25">
      <c r="A2" s="295"/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444" t="s">
        <v>428</v>
      </c>
    </row>
    <row r="3" spans="1:25" s="53" customFormat="1" ht="8.25" customHeight="1" x14ac:dyDescent="0.25">
      <c r="A3" s="295"/>
      <c r="B3" s="295"/>
      <c r="C3" s="295"/>
      <c r="D3" s="295"/>
      <c r="E3" s="295"/>
      <c r="F3" s="295"/>
      <c r="G3" s="295"/>
      <c r="H3" s="295"/>
      <c r="I3" s="295"/>
      <c r="J3" s="295"/>
      <c r="K3" s="295"/>
      <c r="L3" s="295"/>
      <c r="M3" s="295"/>
      <c r="N3" s="444"/>
    </row>
    <row r="4" spans="1:25" s="53" customFormat="1" ht="14.25" customHeight="1" x14ac:dyDescent="0.25">
      <c r="A4" s="623" t="s">
        <v>45</v>
      </c>
      <c r="B4" s="623"/>
      <c r="C4" s="623"/>
      <c r="D4" s="445"/>
      <c r="E4" s="295"/>
      <c r="F4" s="295"/>
      <c r="G4" s="295"/>
      <c r="H4" s="295"/>
      <c r="I4" s="295"/>
      <c r="J4" s="295"/>
      <c r="K4" s="623" t="s">
        <v>46</v>
      </c>
      <c r="L4" s="623"/>
      <c r="M4" s="623"/>
      <c r="N4" s="623"/>
    </row>
    <row r="5" spans="1:25" s="53" customFormat="1" ht="12" customHeight="1" x14ac:dyDescent="0.25">
      <c r="A5" s="624"/>
      <c r="B5" s="624"/>
      <c r="C5" s="624"/>
      <c r="D5" s="624"/>
      <c r="E5" s="446"/>
      <c r="F5" s="295"/>
      <c r="G5" s="295"/>
      <c r="H5" s="295"/>
      <c r="I5" s="295"/>
      <c r="J5" s="625"/>
      <c r="K5" s="625"/>
      <c r="L5" s="625"/>
      <c r="M5" s="625"/>
      <c r="N5" s="625"/>
    </row>
    <row r="6" spans="1:25" s="53" customFormat="1" ht="15" x14ac:dyDescent="0.25">
      <c r="A6" s="621"/>
      <c r="B6" s="621"/>
      <c r="C6" s="621"/>
      <c r="D6" s="621"/>
      <c r="E6" s="295"/>
      <c r="F6" s="295"/>
      <c r="G6" s="295"/>
      <c r="H6" s="295"/>
      <c r="I6" s="295"/>
      <c r="J6" s="621"/>
      <c r="K6" s="621"/>
      <c r="L6" s="621"/>
      <c r="M6" s="621"/>
      <c r="N6" s="621"/>
      <c r="U6" s="55" t="s">
        <v>47</v>
      </c>
      <c r="V6" s="55" t="s">
        <v>47</v>
      </c>
    </row>
    <row r="7" spans="1:25" s="53" customFormat="1" ht="17.25" customHeight="1" x14ac:dyDescent="0.25">
      <c r="A7" s="447"/>
      <c r="B7" s="448"/>
      <c r="C7" s="446"/>
      <c r="D7" s="446"/>
      <c r="E7" s="295"/>
      <c r="F7" s="295"/>
      <c r="G7" s="295"/>
      <c r="H7" s="295"/>
      <c r="I7" s="295"/>
      <c r="J7" s="447"/>
      <c r="K7" s="447"/>
      <c r="L7" s="447"/>
      <c r="M7" s="447"/>
      <c r="N7" s="448"/>
    </row>
    <row r="8" spans="1:25" s="53" customFormat="1" ht="38.25" customHeight="1" x14ac:dyDescent="0.25">
      <c r="A8" s="295" t="s">
        <v>429</v>
      </c>
      <c r="B8" s="449"/>
      <c r="C8" s="449"/>
      <c r="D8" s="449"/>
      <c r="E8" s="295"/>
      <c r="F8" s="295"/>
      <c r="G8" s="295"/>
      <c r="H8" s="295"/>
      <c r="I8" s="295"/>
      <c r="J8" s="295"/>
      <c r="K8" s="295"/>
      <c r="L8" s="449"/>
      <c r="M8" s="449"/>
      <c r="N8" s="444" t="s">
        <v>429</v>
      </c>
    </row>
    <row r="9" spans="1:25" s="53" customFormat="1" ht="15.75" customHeight="1" x14ac:dyDescent="0.25">
      <c r="A9" s="295"/>
      <c r="B9" s="295"/>
      <c r="C9" s="295"/>
      <c r="D9" s="295"/>
      <c r="E9" s="295"/>
      <c r="F9" s="450"/>
      <c r="G9" s="295"/>
      <c r="H9" s="295"/>
      <c r="I9" s="295"/>
      <c r="J9" s="295"/>
      <c r="K9" s="295"/>
      <c r="L9" s="295"/>
      <c r="M9" s="295"/>
      <c r="N9" s="295"/>
    </row>
    <row r="10" spans="1:25" s="53" customFormat="1" ht="57" customHeight="1" x14ac:dyDescent="0.25">
      <c r="A10" s="451" t="s">
        <v>430</v>
      </c>
      <c r="B10" s="449"/>
      <c r="C10" s="295"/>
      <c r="D10" s="621"/>
      <c r="E10" s="621"/>
      <c r="F10" s="621"/>
      <c r="G10" s="621"/>
      <c r="H10" s="621"/>
      <c r="I10" s="621"/>
      <c r="J10" s="621"/>
      <c r="K10" s="621"/>
      <c r="L10" s="621"/>
      <c r="M10" s="621"/>
      <c r="N10" s="621"/>
      <c r="W10" s="56" t="s">
        <v>98</v>
      </c>
    </row>
    <row r="11" spans="1:25" s="53" customFormat="1" ht="15" customHeight="1" x14ac:dyDescent="0.25">
      <c r="A11" s="452" t="s">
        <v>431</v>
      </c>
      <c r="B11" s="295"/>
      <c r="C11" s="295"/>
      <c r="D11" s="447" t="s">
        <v>432</v>
      </c>
      <c r="E11" s="447"/>
      <c r="F11" s="453"/>
      <c r="G11" s="453"/>
      <c r="H11" s="453"/>
      <c r="I11" s="453"/>
      <c r="J11" s="453"/>
      <c r="K11" s="453"/>
      <c r="L11" s="453"/>
      <c r="M11" s="453"/>
      <c r="N11" s="453"/>
    </row>
    <row r="12" spans="1:25" s="53" customFormat="1" ht="8.25" customHeight="1" x14ac:dyDescent="0.25">
      <c r="A12" s="452"/>
      <c r="B12" s="295"/>
      <c r="C12" s="295"/>
      <c r="D12" s="295"/>
      <c r="E12" s="295"/>
      <c r="F12" s="449"/>
      <c r="G12" s="449"/>
      <c r="H12" s="449"/>
      <c r="I12" s="449"/>
      <c r="J12" s="449"/>
      <c r="K12" s="449"/>
      <c r="L12" s="449"/>
      <c r="M12" s="449"/>
      <c r="N12" s="449"/>
    </row>
    <row r="13" spans="1:25" s="53" customFormat="1" ht="33" customHeight="1" x14ac:dyDescent="0.25">
      <c r="A13" s="626" t="s">
        <v>366</v>
      </c>
      <c r="B13" s="626"/>
      <c r="C13" s="626"/>
      <c r="D13" s="626"/>
      <c r="E13" s="626"/>
      <c r="F13" s="626"/>
      <c r="G13" s="626"/>
      <c r="H13" s="626"/>
      <c r="I13" s="626"/>
      <c r="J13" s="626"/>
      <c r="K13" s="626"/>
      <c r="L13" s="626"/>
      <c r="M13" s="626"/>
      <c r="N13" s="626"/>
      <c r="X13" s="56" t="s">
        <v>47</v>
      </c>
    </row>
    <row r="14" spans="1:25" s="53" customFormat="1" ht="15" x14ac:dyDescent="0.25">
      <c r="A14" s="619" t="s">
        <v>0</v>
      </c>
      <c r="B14" s="619"/>
      <c r="C14" s="619"/>
      <c r="D14" s="619"/>
      <c r="E14" s="619"/>
      <c r="F14" s="619"/>
      <c r="G14" s="619"/>
      <c r="H14" s="619"/>
      <c r="I14" s="619"/>
      <c r="J14" s="619"/>
      <c r="K14" s="619"/>
      <c r="L14" s="619"/>
      <c r="M14" s="619"/>
      <c r="N14" s="619"/>
    </row>
    <row r="15" spans="1:25" s="53" customFormat="1" ht="21.75" customHeight="1" x14ac:dyDescent="0.25">
      <c r="A15" s="454"/>
      <c r="B15" s="454"/>
      <c r="C15" s="454"/>
      <c r="D15" s="454"/>
      <c r="E15" s="454"/>
      <c r="F15" s="454"/>
      <c r="G15" s="454"/>
      <c r="H15" s="454"/>
      <c r="I15" s="454"/>
      <c r="J15" s="454"/>
      <c r="K15" s="454"/>
      <c r="L15" s="454"/>
      <c r="M15" s="454"/>
      <c r="N15" s="454"/>
    </row>
    <row r="16" spans="1:25" s="53" customFormat="1" ht="15" customHeight="1" x14ac:dyDescent="0.25">
      <c r="A16" s="626" t="s">
        <v>433</v>
      </c>
      <c r="B16" s="626"/>
      <c r="C16" s="626"/>
      <c r="D16" s="626"/>
      <c r="E16" s="626"/>
      <c r="F16" s="626"/>
      <c r="G16" s="626"/>
      <c r="H16" s="626"/>
      <c r="I16" s="626"/>
      <c r="J16" s="626"/>
      <c r="K16" s="626"/>
      <c r="L16" s="626"/>
      <c r="M16" s="626"/>
      <c r="N16" s="626"/>
      <c r="Y16" s="56" t="s">
        <v>47</v>
      </c>
    </row>
    <row r="17" spans="1:26" s="53" customFormat="1" ht="15" x14ac:dyDescent="0.25">
      <c r="A17" s="619" t="s">
        <v>434</v>
      </c>
      <c r="B17" s="619"/>
      <c r="C17" s="619"/>
      <c r="D17" s="619"/>
      <c r="E17" s="619"/>
      <c r="F17" s="619"/>
      <c r="G17" s="619"/>
      <c r="H17" s="619"/>
      <c r="I17" s="619"/>
      <c r="J17" s="619"/>
      <c r="K17" s="619"/>
      <c r="L17" s="619"/>
      <c r="M17" s="619"/>
      <c r="N17" s="619"/>
    </row>
    <row r="18" spans="1:26" s="53" customFormat="1" ht="24" customHeight="1" x14ac:dyDescent="0.25">
      <c r="A18" s="633" t="s">
        <v>515</v>
      </c>
      <c r="B18" s="633"/>
      <c r="C18" s="633"/>
      <c r="D18" s="633"/>
      <c r="E18" s="633"/>
      <c r="F18" s="633"/>
      <c r="G18" s="633"/>
      <c r="H18" s="633"/>
      <c r="I18" s="633"/>
      <c r="J18" s="633"/>
      <c r="K18" s="633"/>
      <c r="L18" s="633"/>
      <c r="M18" s="633"/>
      <c r="N18" s="633"/>
    </row>
    <row r="19" spans="1:26" s="53" customFormat="1" ht="17.25" customHeight="1" x14ac:dyDescent="0.25">
      <c r="A19" s="455"/>
      <c r="B19" s="455"/>
      <c r="C19" s="455"/>
      <c r="D19" s="455"/>
      <c r="E19" s="455"/>
      <c r="F19" s="455"/>
      <c r="G19" s="455"/>
      <c r="H19" s="455"/>
      <c r="I19" s="455"/>
      <c r="J19" s="455"/>
      <c r="K19" s="455"/>
      <c r="L19" s="455"/>
      <c r="M19" s="455"/>
      <c r="N19" s="455"/>
    </row>
    <row r="20" spans="1:26" s="53" customFormat="1" ht="15" customHeight="1" x14ac:dyDescent="0.25">
      <c r="A20" s="627" t="s">
        <v>588</v>
      </c>
      <c r="B20" s="627"/>
      <c r="C20" s="627"/>
      <c r="D20" s="627"/>
      <c r="E20" s="627"/>
      <c r="F20" s="627"/>
      <c r="G20" s="627"/>
      <c r="H20" s="627"/>
      <c r="I20" s="627"/>
      <c r="J20" s="627"/>
      <c r="K20" s="627"/>
      <c r="L20" s="627"/>
      <c r="M20" s="627"/>
      <c r="N20" s="627"/>
      <c r="Z20" s="56" t="s">
        <v>120</v>
      </c>
    </row>
    <row r="21" spans="1:26" s="53" customFormat="1" ht="13.5" customHeight="1" x14ac:dyDescent="0.25">
      <c r="A21" s="619" t="s">
        <v>436</v>
      </c>
      <c r="B21" s="619"/>
      <c r="C21" s="619"/>
      <c r="D21" s="619"/>
      <c r="E21" s="619"/>
      <c r="F21" s="619"/>
      <c r="G21" s="619"/>
      <c r="H21" s="619"/>
      <c r="I21" s="619"/>
      <c r="J21" s="619"/>
      <c r="K21" s="619"/>
      <c r="L21" s="619"/>
      <c r="M21" s="619"/>
      <c r="N21" s="619"/>
    </row>
    <row r="22" spans="1:26" s="53" customFormat="1" ht="15" customHeight="1" x14ac:dyDescent="0.25">
      <c r="A22" s="295" t="s">
        <v>437</v>
      </c>
      <c r="B22" s="456" t="s">
        <v>438</v>
      </c>
      <c r="C22" s="295" t="s">
        <v>439</v>
      </c>
      <c r="D22" s="295"/>
      <c r="E22" s="295"/>
      <c r="F22" s="446"/>
      <c r="G22" s="446"/>
      <c r="H22" s="446"/>
      <c r="I22" s="446"/>
      <c r="J22" s="446"/>
      <c r="K22" s="446"/>
      <c r="L22" s="446"/>
      <c r="M22" s="446"/>
      <c r="N22" s="446"/>
    </row>
    <row r="23" spans="1:26" s="53" customFormat="1" ht="28.5" customHeight="1" x14ac:dyDescent="0.25">
      <c r="A23" s="295" t="s">
        <v>440</v>
      </c>
      <c r="B23" s="627" t="s">
        <v>367</v>
      </c>
      <c r="C23" s="627"/>
      <c r="D23" s="627"/>
      <c r="E23" s="627"/>
      <c r="F23" s="627"/>
      <c r="G23" s="446"/>
      <c r="H23" s="446"/>
      <c r="I23" s="446"/>
      <c r="J23" s="446"/>
      <c r="K23" s="446"/>
      <c r="L23" s="446"/>
      <c r="M23" s="446"/>
      <c r="N23" s="446"/>
    </row>
    <row r="24" spans="1:26" s="53" customFormat="1" ht="15" customHeight="1" x14ac:dyDescent="0.25">
      <c r="A24" s="295"/>
      <c r="B24" s="634" t="s">
        <v>441</v>
      </c>
      <c r="C24" s="634"/>
      <c r="D24" s="634"/>
      <c r="E24" s="634"/>
      <c r="F24" s="634"/>
      <c r="G24" s="457"/>
      <c r="H24" s="457"/>
      <c r="I24" s="457"/>
      <c r="J24" s="457"/>
      <c r="K24" s="457"/>
      <c r="L24" s="457"/>
      <c r="M24" s="458"/>
      <c r="N24" s="457"/>
    </row>
    <row r="25" spans="1:26" s="53" customFormat="1" ht="9.75" customHeight="1" x14ac:dyDescent="0.25">
      <c r="A25" s="295"/>
      <c r="B25" s="295"/>
      <c r="C25" s="295"/>
      <c r="D25" s="459"/>
      <c r="E25" s="459"/>
      <c r="F25" s="459"/>
      <c r="G25" s="459"/>
      <c r="H25" s="459"/>
      <c r="I25" s="459"/>
      <c r="J25" s="459"/>
      <c r="K25" s="459"/>
      <c r="L25" s="459"/>
      <c r="M25" s="457"/>
      <c r="N25" s="457"/>
    </row>
    <row r="26" spans="1:26" s="53" customFormat="1" ht="15" x14ac:dyDescent="0.25">
      <c r="A26" s="460" t="s">
        <v>442</v>
      </c>
      <c r="B26" s="295"/>
      <c r="C26" s="295"/>
      <c r="D26" s="447" t="s">
        <v>368</v>
      </c>
      <c r="E26" s="295"/>
      <c r="F26" s="461"/>
      <c r="G26" s="461"/>
      <c r="H26" s="461"/>
      <c r="I26" s="461"/>
      <c r="J26" s="461"/>
      <c r="K26" s="461"/>
      <c r="L26" s="461"/>
      <c r="M26" s="461"/>
      <c r="N26" s="461"/>
    </row>
    <row r="27" spans="1:26" s="53" customFormat="1" ht="9.75" customHeight="1" x14ac:dyDescent="0.25">
      <c r="A27" s="295"/>
      <c r="B27" s="295"/>
      <c r="C27" s="295"/>
      <c r="D27" s="461"/>
      <c r="E27" s="461"/>
      <c r="F27" s="461"/>
      <c r="G27" s="461"/>
      <c r="H27" s="461"/>
      <c r="I27" s="461"/>
      <c r="J27" s="461"/>
      <c r="K27" s="461"/>
      <c r="L27" s="461"/>
      <c r="M27" s="461"/>
      <c r="N27" s="461"/>
    </row>
    <row r="28" spans="1:26" s="53" customFormat="1" ht="12.75" customHeight="1" x14ac:dyDescent="0.25">
      <c r="A28" s="460" t="s">
        <v>443</v>
      </c>
      <c r="B28" s="295"/>
      <c r="C28" s="462">
        <v>46.98</v>
      </c>
      <c r="D28" s="463" t="s">
        <v>516</v>
      </c>
      <c r="E28" s="452" t="s">
        <v>49</v>
      </c>
      <c r="F28" s="295"/>
      <c r="G28" s="295"/>
      <c r="H28" s="295"/>
      <c r="I28" s="295"/>
      <c r="J28" s="295"/>
      <c r="K28" s="295"/>
      <c r="L28" s="464"/>
      <c r="M28" s="464"/>
      <c r="N28" s="295"/>
    </row>
    <row r="29" spans="1:26" s="53" customFormat="1" ht="45" customHeight="1" x14ac:dyDescent="0.25">
      <c r="A29" s="295"/>
      <c r="B29" s="295" t="s">
        <v>445</v>
      </c>
      <c r="C29" s="465"/>
      <c r="D29" s="466"/>
      <c r="E29" s="452"/>
      <c r="F29" s="295"/>
      <c r="G29" s="295"/>
      <c r="H29" s="295"/>
      <c r="I29" s="295"/>
      <c r="J29" s="295"/>
      <c r="K29" s="295"/>
      <c r="L29" s="295"/>
      <c r="M29" s="295"/>
      <c r="N29" s="295"/>
    </row>
    <row r="30" spans="1:26" s="53" customFormat="1" ht="12.75" customHeight="1" x14ac:dyDescent="0.25">
      <c r="A30" s="295"/>
      <c r="B30" s="295" t="s">
        <v>446</v>
      </c>
      <c r="C30" s="462">
        <v>0</v>
      </c>
      <c r="D30" s="463" t="s">
        <v>447</v>
      </c>
      <c r="E30" s="452" t="s">
        <v>49</v>
      </c>
      <c r="F30" s="295"/>
      <c r="G30" s="295" t="s">
        <v>448</v>
      </c>
      <c r="H30" s="295"/>
      <c r="I30" s="295"/>
      <c r="J30" s="295"/>
      <c r="K30" s="295"/>
      <c r="L30" s="462">
        <v>5.81</v>
      </c>
      <c r="M30" s="463" t="s">
        <v>517</v>
      </c>
      <c r="N30" s="452" t="s">
        <v>49</v>
      </c>
    </row>
    <row r="31" spans="1:26" s="53" customFormat="1" ht="12.75" customHeight="1" x14ac:dyDescent="0.25">
      <c r="A31" s="295"/>
      <c r="B31" s="295" t="s">
        <v>2</v>
      </c>
      <c r="C31" s="462">
        <v>17.239999999999998</v>
      </c>
      <c r="D31" s="467" t="s">
        <v>518</v>
      </c>
      <c r="E31" s="452" t="s">
        <v>49</v>
      </c>
      <c r="F31" s="295"/>
      <c r="G31" s="295" t="s">
        <v>451</v>
      </c>
      <c r="H31" s="295"/>
      <c r="I31" s="295"/>
      <c r="J31" s="295"/>
      <c r="K31" s="295"/>
      <c r="L31" s="468"/>
      <c r="M31" s="468">
        <v>16.239999999999998</v>
      </c>
      <c r="N31" s="452" t="s">
        <v>452</v>
      </c>
    </row>
    <row r="32" spans="1:26" s="53" customFormat="1" ht="12.75" customHeight="1" x14ac:dyDescent="0.25">
      <c r="A32" s="295"/>
      <c r="B32" s="295" t="s">
        <v>50</v>
      </c>
      <c r="C32" s="462">
        <v>29.73</v>
      </c>
      <c r="D32" s="467" t="s">
        <v>589</v>
      </c>
      <c r="E32" s="452" t="s">
        <v>49</v>
      </c>
      <c r="F32" s="295"/>
      <c r="G32" s="295" t="s">
        <v>454</v>
      </c>
      <c r="H32" s="295"/>
      <c r="I32" s="295"/>
      <c r="J32" s="295"/>
      <c r="K32" s="295"/>
      <c r="L32" s="468"/>
      <c r="M32" s="468">
        <v>0.3</v>
      </c>
      <c r="N32" s="452" t="s">
        <v>452</v>
      </c>
    </row>
    <row r="33" spans="1:31" s="53" customFormat="1" ht="12.75" customHeight="1" x14ac:dyDescent="0.25">
      <c r="A33" s="295"/>
      <c r="B33" s="295" t="s">
        <v>51</v>
      </c>
      <c r="C33" s="462">
        <v>0</v>
      </c>
      <c r="D33" s="463" t="s">
        <v>447</v>
      </c>
      <c r="E33" s="452" t="s">
        <v>49</v>
      </c>
      <c r="F33" s="295"/>
      <c r="G33" s="295" t="s">
        <v>455</v>
      </c>
      <c r="H33" s="295"/>
      <c r="I33" s="295"/>
      <c r="J33" s="295"/>
      <c r="K33" s="295"/>
      <c r="L33" s="618"/>
      <c r="M33" s="618"/>
      <c r="N33" s="295"/>
    </row>
    <row r="34" spans="1:31" s="53" customFormat="1" ht="12.75" customHeight="1" x14ac:dyDescent="0.25">
      <c r="A34" s="295"/>
      <c r="B34" s="295"/>
      <c r="C34" s="465"/>
      <c r="D34" s="466"/>
      <c r="E34" s="451"/>
      <c r="F34" s="295"/>
      <c r="G34" s="295"/>
      <c r="H34" s="295"/>
      <c r="I34" s="295"/>
      <c r="J34" s="295"/>
      <c r="K34" s="295"/>
      <c r="L34" s="461"/>
      <c r="M34" s="461"/>
      <c r="N34" s="295"/>
    </row>
    <row r="35" spans="1:31" s="53" customFormat="1" ht="9.75" customHeight="1" x14ac:dyDescent="0.25">
      <c r="A35" s="469"/>
      <c r="B35" s="295"/>
      <c r="C35" s="295"/>
      <c r="D35" s="295"/>
      <c r="E35" s="295"/>
      <c r="F35" s="295"/>
      <c r="G35" s="295"/>
      <c r="H35" s="295"/>
      <c r="I35" s="295"/>
      <c r="J35" s="295"/>
      <c r="K35" s="295"/>
      <c r="L35" s="295"/>
      <c r="M35" s="295"/>
      <c r="N35" s="295"/>
    </row>
    <row r="36" spans="1:31" s="53" customFormat="1" ht="55.5" customHeight="1" x14ac:dyDescent="0.25">
      <c r="A36" s="620" t="s">
        <v>52</v>
      </c>
      <c r="B36" s="620" t="s">
        <v>44</v>
      </c>
      <c r="C36" s="620" t="s">
        <v>53</v>
      </c>
      <c r="D36" s="620"/>
      <c r="E36" s="620"/>
      <c r="F36" s="620" t="s">
        <v>456</v>
      </c>
      <c r="G36" s="620" t="s">
        <v>54</v>
      </c>
      <c r="H36" s="620"/>
      <c r="I36" s="620"/>
      <c r="J36" s="620" t="s">
        <v>457</v>
      </c>
      <c r="K36" s="620"/>
      <c r="L36" s="620"/>
      <c r="M36" s="620" t="s">
        <v>458</v>
      </c>
      <c r="N36" s="620" t="s">
        <v>459</v>
      </c>
    </row>
    <row r="37" spans="1:31" s="53" customFormat="1" ht="36.75" customHeight="1" x14ac:dyDescent="0.25">
      <c r="A37" s="620"/>
      <c r="B37" s="620"/>
      <c r="C37" s="620"/>
      <c r="D37" s="620"/>
      <c r="E37" s="620"/>
      <c r="F37" s="620"/>
      <c r="G37" s="620"/>
      <c r="H37" s="620"/>
      <c r="I37" s="620"/>
      <c r="J37" s="620"/>
      <c r="K37" s="620"/>
      <c r="L37" s="620"/>
      <c r="M37" s="620"/>
      <c r="N37" s="620"/>
    </row>
    <row r="38" spans="1:31" s="53" customFormat="1" ht="15" customHeight="1" x14ac:dyDescent="0.25">
      <c r="A38" s="620"/>
      <c r="B38" s="620"/>
      <c r="C38" s="620"/>
      <c r="D38" s="620"/>
      <c r="E38" s="620"/>
      <c r="F38" s="620"/>
      <c r="G38" s="470" t="s">
        <v>460</v>
      </c>
      <c r="H38" s="470" t="s">
        <v>461</v>
      </c>
      <c r="I38" s="470" t="s">
        <v>462</v>
      </c>
      <c r="J38" s="470" t="s">
        <v>460</v>
      </c>
      <c r="K38" s="470" t="s">
        <v>461</v>
      </c>
      <c r="L38" s="470" t="s">
        <v>55</v>
      </c>
      <c r="M38" s="620"/>
      <c r="N38" s="620"/>
    </row>
    <row r="39" spans="1:31" s="53" customFormat="1" ht="15" customHeight="1" x14ac:dyDescent="0.25">
      <c r="A39" s="471">
        <v>1</v>
      </c>
      <c r="B39" s="471">
        <v>2</v>
      </c>
      <c r="C39" s="632">
        <v>3</v>
      </c>
      <c r="D39" s="632"/>
      <c r="E39" s="632"/>
      <c r="F39" s="471">
        <v>4</v>
      </c>
      <c r="G39" s="471">
        <v>5</v>
      </c>
      <c r="H39" s="471">
        <v>6</v>
      </c>
      <c r="I39" s="471">
        <v>7</v>
      </c>
      <c r="J39" s="471">
        <v>8</v>
      </c>
      <c r="K39" s="471">
        <v>9</v>
      </c>
      <c r="L39" s="471">
        <v>10</v>
      </c>
      <c r="M39" s="471">
        <v>11</v>
      </c>
      <c r="N39" s="471">
        <v>12</v>
      </c>
      <c r="O39" s="58"/>
      <c r="P39" s="58"/>
      <c r="Q39" s="58"/>
    </row>
    <row r="40" spans="1:31" s="53" customFormat="1" ht="15" customHeight="1" x14ac:dyDescent="0.25">
      <c r="A40" s="628" t="s">
        <v>56</v>
      </c>
      <c r="B40" s="629"/>
      <c r="C40" s="629"/>
      <c r="D40" s="629"/>
      <c r="E40" s="629"/>
      <c r="F40" s="629"/>
      <c r="G40" s="629"/>
      <c r="H40" s="629"/>
      <c r="I40" s="629"/>
      <c r="J40" s="629"/>
      <c r="K40" s="629"/>
      <c r="L40" s="629"/>
      <c r="M40" s="629"/>
      <c r="N40" s="630"/>
      <c r="AA40" s="59" t="s">
        <v>56</v>
      </c>
    </row>
    <row r="41" spans="1:31" s="53" customFormat="1" ht="23.25" customHeight="1" x14ac:dyDescent="0.25">
      <c r="A41" s="472" t="s">
        <v>57</v>
      </c>
      <c r="B41" s="473" t="s">
        <v>504</v>
      </c>
      <c r="C41" s="631" t="s">
        <v>385</v>
      </c>
      <c r="D41" s="631"/>
      <c r="E41" s="631"/>
      <c r="F41" s="474" t="s">
        <v>369</v>
      </c>
      <c r="G41" s="474"/>
      <c r="H41" s="474"/>
      <c r="I41" s="474" t="s">
        <v>57</v>
      </c>
      <c r="J41" s="475"/>
      <c r="K41" s="474"/>
      <c r="L41" s="475"/>
      <c r="M41" s="474"/>
      <c r="N41" s="476"/>
      <c r="AA41" s="59"/>
      <c r="AB41" s="60" t="s">
        <v>58</v>
      </c>
    </row>
    <row r="42" spans="1:31" s="53" customFormat="1" ht="23.25" customHeight="1" x14ac:dyDescent="0.25">
      <c r="A42" s="477"/>
      <c r="B42" s="478" t="s">
        <v>138</v>
      </c>
      <c r="C42" s="621" t="s">
        <v>137</v>
      </c>
      <c r="D42" s="621"/>
      <c r="E42" s="621"/>
      <c r="F42" s="621"/>
      <c r="G42" s="621"/>
      <c r="H42" s="621"/>
      <c r="I42" s="621"/>
      <c r="J42" s="621"/>
      <c r="K42" s="621"/>
      <c r="L42" s="621"/>
      <c r="M42" s="621"/>
      <c r="N42" s="622"/>
      <c r="AA42" s="59"/>
      <c r="AB42" s="60"/>
      <c r="AC42" s="55" t="s">
        <v>102</v>
      </c>
    </row>
    <row r="43" spans="1:31" s="53" customFormat="1" ht="15" x14ac:dyDescent="0.25">
      <c r="A43" s="479"/>
      <c r="B43" s="478" t="s">
        <v>57</v>
      </c>
      <c r="C43" s="621" t="s">
        <v>60</v>
      </c>
      <c r="D43" s="621"/>
      <c r="E43" s="621"/>
      <c r="F43" s="480"/>
      <c r="G43" s="480"/>
      <c r="H43" s="480"/>
      <c r="I43" s="480"/>
      <c r="J43" s="481">
        <v>7.23</v>
      </c>
      <c r="K43" s="480" t="s">
        <v>519</v>
      </c>
      <c r="L43" s="481">
        <v>3.62</v>
      </c>
      <c r="M43" s="480" t="s">
        <v>520</v>
      </c>
      <c r="N43" s="482">
        <v>129</v>
      </c>
      <c r="AA43" s="59"/>
      <c r="AB43" s="60"/>
      <c r="AD43" s="55" t="s">
        <v>60</v>
      </c>
    </row>
    <row r="44" spans="1:31" s="53" customFormat="1" ht="15" customHeight="1" x14ac:dyDescent="0.25">
      <c r="A44" s="479"/>
      <c r="B44" s="478" t="s">
        <v>61</v>
      </c>
      <c r="C44" s="621" t="s">
        <v>62</v>
      </c>
      <c r="D44" s="621"/>
      <c r="E44" s="621"/>
      <c r="F44" s="480"/>
      <c r="G44" s="480"/>
      <c r="H44" s="480"/>
      <c r="I44" s="480"/>
      <c r="J44" s="481">
        <v>2.41</v>
      </c>
      <c r="K44" s="480" t="s">
        <v>519</v>
      </c>
      <c r="L44" s="481">
        <v>1.21</v>
      </c>
      <c r="M44" s="480" t="s">
        <v>586</v>
      </c>
      <c r="N44" s="482">
        <v>14</v>
      </c>
      <c r="AA44" s="59"/>
      <c r="AB44" s="60"/>
      <c r="AD44" s="55" t="s">
        <v>62</v>
      </c>
    </row>
    <row r="45" spans="1:31" s="53" customFormat="1" ht="15" customHeight="1" x14ac:dyDescent="0.25">
      <c r="A45" s="479"/>
      <c r="B45" s="478" t="s">
        <v>63</v>
      </c>
      <c r="C45" s="621" t="s">
        <v>64</v>
      </c>
      <c r="D45" s="621"/>
      <c r="E45" s="621"/>
      <c r="F45" s="480"/>
      <c r="G45" s="480"/>
      <c r="H45" s="480"/>
      <c r="I45" s="480"/>
      <c r="J45" s="481">
        <v>0.14000000000000001</v>
      </c>
      <c r="K45" s="480" t="s">
        <v>519</v>
      </c>
      <c r="L45" s="481">
        <v>7.0000000000000007E-2</v>
      </c>
      <c r="M45" s="480" t="s">
        <v>520</v>
      </c>
      <c r="N45" s="482">
        <v>2</v>
      </c>
      <c r="AA45" s="59"/>
      <c r="AB45" s="60"/>
      <c r="AD45" s="55" t="s">
        <v>64</v>
      </c>
    </row>
    <row r="46" spans="1:31" s="53" customFormat="1" ht="15" x14ac:dyDescent="0.25">
      <c r="A46" s="479"/>
      <c r="B46" s="478" t="s">
        <v>65</v>
      </c>
      <c r="C46" s="621" t="s">
        <v>66</v>
      </c>
      <c r="D46" s="621"/>
      <c r="E46" s="621"/>
      <c r="F46" s="480"/>
      <c r="G46" s="480"/>
      <c r="H46" s="480"/>
      <c r="I46" s="480"/>
      <c r="J46" s="481">
        <v>0.49</v>
      </c>
      <c r="K46" s="480" t="s">
        <v>521</v>
      </c>
      <c r="L46" s="481">
        <v>0</v>
      </c>
      <c r="M46" s="480" t="s">
        <v>587</v>
      </c>
      <c r="N46" s="482"/>
      <c r="AA46" s="59"/>
      <c r="AB46" s="60"/>
      <c r="AD46" s="55" t="s">
        <v>66</v>
      </c>
    </row>
    <row r="47" spans="1:31" s="53" customFormat="1" ht="15" x14ac:dyDescent="0.25">
      <c r="A47" s="479"/>
      <c r="B47" s="478"/>
      <c r="C47" s="621" t="s">
        <v>67</v>
      </c>
      <c r="D47" s="621"/>
      <c r="E47" s="621"/>
      <c r="F47" s="480" t="s">
        <v>465</v>
      </c>
      <c r="G47" s="480" t="s">
        <v>505</v>
      </c>
      <c r="H47" s="480" t="s">
        <v>519</v>
      </c>
      <c r="I47" s="480" t="s">
        <v>522</v>
      </c>
      <c r="J47" s="481"/>
      <c r="K47" s="480"/>
      <c r="L47" s="481"/>
      <c r="M47" s="480"/>
      <c r="N47" s="482"/>
      <c r="AA47" s="59"/>
      <c r="AB47" s="60"/>
      <c r="AE47" s="55" t="s">
        <v>67</v>
      </c>
    </row>
    <row r="48" spans="1:31" s="53" customFormat="1" ht="15" x14ac:dyDescent="0.25">
      <c r="A48" s="479"/>
      <c r="B48" s="478"/>
      <c r="C48" s="621" t="s">
        <v>68</v>
      </c>
      <c r="D48" s="621"/>
      <c r="E48" s="621"/>
      <c r="F48" s="480" t="s">
        <v>465</v>
      </c>
      <c r="G48" s="480" t="s">
        <v>468</v>
      </c>
      <c r="H48" s="480" t="s">
        <v>519</v>
      </c>
      <c r="I48" s="480" t="s">
        <v>381</v>
      </c>
      <c r="J48" s="481"/>
      <c r="K48" s="480"/>
      <c r="L48" s="481"/>
      <c r="M48" s="480"/>
      <c r="N48" s="482"/>
      <c r="AA48" s="59"/>
      <c r="AB48" s="60"/>
      <c r="AE48" s="55" t="s">
        <v>68</v>
      </c>
    </row>
    <row r="49" spans="1:33" s="53" customFormat="1" ht="52.5" customHeight="1" x14ac:dyDescent="0.25">
      <c r="A49" s="479"/>
      <c r="B49" s="478"/>
      <c r="C49" s="635" t="s">
        <v>69</v>
      </c>
      <c r="D49" s="635"/>
      <c r="E49" s="635"/>
      <c r="F49" s="483"/>
      <c r="G49" s="483"/>
      <c r="H49" s="483"/>
      <c r="I49" s="483"/>
      <c r="J49" s="484">
        <v>10.130000000000001</v>
      </c>
      <c r="K49" s="483"/>
      <c r="L49" s="484">
        <v>4.83</v>
      </c>
      <c r="M49" s="483"/>
      <c r="N49" s="485"/>
      <c r="AA49" s="59"/>
      <c r="AB49" s="60"/>
      <c r="AF49" s="55" t="s">
        <v>69</v>
      </c>
    </row>
    <row r="50" spans="1:33" s="53" customFormat="1" ht="15" customHeight="1" x14ac:dyDescent="0.25">
      <c r="A50" s="479"/>
      <c r="B50" s="478"/>
      <c r="C50" s="621" t="s">
        <v>70</v>
      </c>
      <c r="D50" s="621"/>
      <c r="E50" s="621"/>
      <c r="F50" s="480"/>
      <c r="G50" s="480"/>
      <c r="H50" s="480"/>
      <c r="I50" s="480"/>
      <c r="J50" s="481"/>
      <c r="K50" s="480"/>
      <c r="L50" s="481">
        <v>3.69</v>
      </c>
      <c r="M50" s="480"/>
      <c r="N50" s="482">
        <v>131</v>
      </c>
      <c r="AA50" s="59"/>
      <c r="AB50" s="60"/>
      <c r="AE50" s="55" t="s">
        <v>70</v>
      </c>
    </row>
    <row r="51" spans="1:33" s="53" customFormat="1" ht="23.25" customHeight="1" x14ac:dyDescent="0.25">
      <c r="A51" s="479"/>
      <c r="B51" s="478" t="s">
        <v>469</v>
      </c>
      <c r="C51" s="621" t="s">
        <v>71</v>
      </c>
      <c r="D51" s="621"/>
      <c r="E51" s="621"/>
      <c r="F51" s="480" t="s">
        <v>470</v>
      </c>
      <c r="G51" s="480" t="s">
        <v>471</v>
      </c>
      <c r="H51" s="480"/>
      <c r="I51" s="480" t="s">
        <v>471</v>
      </c>
      <c r="J51" s="481"/>
      <c r="K51" s="480"/>
      <c r="L51" s="481">
        <v>3.58</v>
      </c>
      <c r="M51" s="480"/>
      <c r="N51" s="482">
        <v>127</v>
      </c>
      <c r="AA51" s="59"/>
      <c r="AB51" s="60"/>
      <c r="AE51" s="55" t="s">
        <v>71</v>
      </c>
    </row>
    <row r="52" spans="1:33" s="53" customFormat="1" ht="23.25" customHeight="1" x14ac:dyDescent="0.25">
      <c r="A52" s="479"/>
      <c r="B52" s="478" t="s">
        <v>472</v>
      </c>
      <c r="C52" s="621" t="s">
        <v>72</v>
      </c>
      <c r="D52" s="621"/>
      <c r="E52" s="621"/>
      <c r="F52" s="480" t="s">
        <v>470</v>
      </c>
      <c r="G52" s="480" t="s">
        <v>473</v>
      </c>
      <c r="H52" s="480"/>
      <c r="I52" s="480" t="s">
        <v>473</v>
      </c>
      <c r="J52" s="481"/>
      <c r="K52" s="480"/>
      <c r="L52" s="481">
        <v>1.88</v>
      </c>
      <c r="M52" s="480"/>
      <c r="N52" s="482">
        <v>67</v>
      </c>
      <c r="AA52" s="59"/>
      <c r="AB52" s="60"/>
      <c r="AE52" s="55" t="s">
        <v>72</v>
      </c>
    </row>
    <row r="53" spans="1:33" s="53" customFormat="1" ht="15" customHeight="1" x14ac:dyDescent="0.25">
      <c r="A53" s="486"/>
      <c r="B53" s="487"/>
      <c r="C53" s="631" t="s">
        <v>73</v>
      </c>
      <c r="D53" s="631"/>
      <c r="E53" s="631"/>
      <c r="F53" s="474"/>
      <c r="G53" s="474"/>
      <c r="H53" s="474"/>
      <c r="I53" s="474"/>
      <c r="J53" s="475"/>
      <c r="K53" s="474"/>
      <c r="L53" s="475">
        <v>10.29</v>
      </c>
      <c r="M53" s="483"/>
      <c r="N53" s="476">
        <v>337</v>
      </c>
      <c r="AA53" s="59"/>
      <c r="AB53" s="60"/>
      <c r="AG53" s="60" t="s">
        <v>73</v>
      </c>
    </row>
    <row r="54" spans="1:33" s="53" customFormat="1" ht="15" customHeight="1" x14ac:dyDescent="0.25">
      <c r="A54" s="472" t="s">
        <v>61</v>
      </c>
      <c r="B54" s="473" t="s">
        <v>523</v>
      </c>
      <c r="C54" s="631" t="s">
        <v>386</v>
      </c>
      <c r="D54" s="631"/>
      <c r="E54" s="631"/>
      <c r="F54" s="474" t="s">
        <v>369</v>
      </c>
      <c r="G54" s="474"/>
      <c r="H54" s="474"/>
      <c r="I54" s="474" t="s">
        <v>63</v>
      </c>
      <c r="J54" s="475"/>
      <c r="K54" s="474"/>
      <c r="L54" s="475"/>
      <c r="M54" s="474"/>
      <c r="N54" s="476"/>
      <c r="AA54" s="59"/>
      <c r="AB54" s="60" t="s">
        <v>103</v>
      </c>
      <c r="AG54" s="60"/>
    </row>
    <row r="55" spans="1:33" s="53" customFormat="1" ht="45.75" customHeight="1" x14ac:dyDescent="0.25">
      <c r="A55" s="477"/>
      <c r="B55" s="478" t="s">
        <v>138</v>
      </c>
      <c r="C55" s="621" t="s">
        <v>137</v>
      </c>
      <c r="D55" s="621"/>
      <c r="E55" s="621"/>
      <c r="F55" s="621"/>
      <c r="G55" s="621"/>
      <c r="H55" s="621"/>
      <c r="I55" s="621"/>
      <c r="J55" s="621"/>
      <c r="K55" s="621"/>
      <c r="L55" s="621"/>
      <c r="M55" s="621"/>
      <c r="N55" s="622"/>
      <c r="AA55" s="59"/>
      <c r="AB55" s="60"/>
      <c r="AC55" s="55" t="s">
        <v>102</v>
      </c>
      <c r="AG55" s="60"/>
    </row>
    <row r="56" spans="1:33" s="53" customFormat="1" ht="15" x14ac:dyDescent="0.25">
      <c r="A56" s="479"/>
      <c r="B56" s="478" t="s">
        <v>57</v>
      </c>
      <c r="C56" s="621" t="s">
        <v>60</v>
      </c>
      <c r="D56" s="621"/>
      <c r="E56" s="621"/>
      <c r="F56" s="480"/>
      <c r="G56" s="480"/>
      <c r="H56" s="480"/>
      <c r="I56" s="480"/>
      <c r="J56" s="481">
        <v>24.35</v>
      </c>
      <c r="K56" s="480" t="s">
        <v>519</v>
      </c>
      <c r="L56" s="481">
        <v>36.53</v>
      </c>
      <c r="M56" s="480" t="s">
        <v>520</v>
      </c>
      <c r="N56" s="482">
        <v>1301</v>
      </c>
      <c r="AA56" s="59"/>
      <c r="AB56" s="60"/>
      <c r="AD56" s="55" t="s">
        <v>60</v>
      </c>
      <c r="AG56" s="60"/>
    </row>
    <row r="57" spans="1:33" s="53" customFormat="1" ht="15" customHeight="1" x14ac:dyDescent="0.25">
      <c r="A57" s="479"/>
      <c r="B57" s="478" t="s">
        <v>61</v>
      </c>
      <c r="C57" s="621" t="s">
        <v>62</v>
      </c>
      <c r="D57" s="621"/>
      <c r="E57" s="621"/>
      <c r="F57" s="480"/>
      <c r="G57" s="480"/>
      <c r="H57" s="480"/>
      <c r="I57" s="480"/>
      <c r="J57" s="481">
        <v>12.29</v>
      </c>
      <c r="K57" s="480" t="s">
        <v>519</v>
      </c>
      <c r="L57" s="481">
        <v>18.440000000000001</v>
      </c>
      <c r="M57" s="480" t="s">
        <v>586</v>
      </c>
      <c r="N57" s="482">
        <v>207</v>
      </c>
      <c r="AA57" s="59"/>
      <c r="AB57" s="60"/>
      <c r="AD57" s="55" t="s">
        <v>62</v>
      </c>
      <c r="AG57" s="60"/>
    </row>
    <row r="58" spans="1:33" s="53" customFormat="1" ht="15" customHeight="1" x14ac:dyDescent="0.25">
      <c r="A58" s="479"/>
      <c r="B58" s="478" t="s">
        <v>63</v>
      </c>
      <c r="C58" s="621" t="s">
        <v>64</v>
      </c>
      <c r="D58" s="621"/>
      <c r="E58" s="621"/>
      <c r="F58" s="480"/>
      <c r="G58" s="480"/>
      <c r="H58" s="480"/>
      <c r="I58" s="480"/>
      <c r="J58" s="481">
        <v>0.82</v>
      </c>
      <c r="K58" s="480" t="s">
        <v>519</v>
      </c>
      <c r="L58" s="481">
        <v>1.23</v>
      </c>
      <c r="M58" s="480" t="s">
        <v>520</v>
      </c>
      <c r="N58" s="482">
        <v>44</v>
      </c>
      <c r="AA58" s="59"/>
      <c r="AB58" s="60"/>
      <c r="AD58" s="55" t="s">
        <v>64</v>
      </c>
      <c r="AG58" s="60"/>
    </row>
    <row r="59" spans="1:33" s="53" customFormat="1" ht="15" x14ac:dyDescent="0.25">
      <c r="A59" s="479"/>
      <c r="B59" s="478" t="s">
        <v>65</v>
      </c>
      <c r="C59" s="621" t="s">
        <v>66</v>
      </c>
      <c r="D59" s="621"/>
      <c r="E59" s="621"/>
      <c r="F59" s="480"/>
      <c r="G59" s="480"/>
      <c r="H59" s="480"/>
      <c r="I59" s="480"/>
      <c r="J59" s="481">
        <v>8.3000000000000007</v>
      </c>
      <c r="K59" s="480" t="s">
        <v>521</v>
      </c>
      <c r="L59" s="481">
        <v>0</v>
      </c>
      <c r="M59" s="480" t="s">
        <v>587</v>
      </c>
      <c r="N59" s="482"/>
      <c r="AA59" s="59"/>
      <c r="AB59" s="60"/>
      <c r="AD59" s="55" t="s">
        <v>66</v>
      </c>
      <c r="AG59" s="60"/>
    </row>
    <row r="60" spans="1:33" s="53" customFormat="1" ht="15" x14ac:dyDescent="0.25">
      <c r="A60" s="479"/>
      <c r="B60" s="478"/>
      <c r="C60" s="621" t="s">
        <v>67</v>
      </c>
      <c r="D60" s="621"/>
      <c r="E60" s="621"/>
      <c r="F60" s="480" t="s">
        <v>465</v>
      </c>
      <c r="G60" s="480" t="s">
        <v>524</v>
      </c>
      <c r="H60" s="480" t="s">
        <v>519</v>
      </c>
      <c r="I60" s="480" t="s">
        <v>525</v>
      </c>
      <c r="J60" s="481"/>
      <c r="K60" s="480"/>
      <c r="L60" s="481"/>
      <c r="M60" s="480"/>
      <c r="N60" s="482"/>
      <c r="AA60" s="59"/>
      <c r="AB60" s="60"/>
      <c r="AE60" s="55" t="s">
        <v>67</v>
      </c>
      <c r="AG60" s="60"/>
    </row>
    <row r="61" spans="1:33" s="53" customFormat="1" ht="15" x14ac:dyDescent="0.25">
      <c r="A61" s="479"/>
      <c r="B61" s="478"/>
      <c r="C61" s="621" t="s">
        <v>68</v>
      </c>
      <c r="D61" s="621"/>
      <c r="E61" s="621"/>
      <c r="F61" s="480" t="s">
        <v>465</v>
      </c>
      <c r="G61" s="480" t="s">
        <v>378</v>
      </c>
      <c r="H61" s="480" t="s">
        <v>519</v>
      </c>
      <c r="I61" s="480" t="s">
        <v>526</v>
      </c>
      <c r="J61" s="481"/>
      <c r="K61" s="480"/>
      <c r="L61" s="481"/>
      <c r="M61" s="480"/>
      <c r="N61" s="482"/>
      <c r="AA61" s="59"/>
      <c r="AB61" s="60"/>
      <c r="AE61" s="55" t="s">
        <v>68</v>
      </c>
      <c r="AG61" s="60"/>
    </row>
    <row r="62" spans="1:33" s="53" customFormat="1" ht="43.5" customHeight="1" x14ac:dyDescent="0.25">
      <c r="A62" s="479"/>
      <c r="B62" s="478"/>
      <c r="C62" s="635" t="s">
        <v>69</v>
      </c>
      <c r="D62" s="635"/>
      <c r="E62" s="635"/>
      <c r="F62" s="483"/>
      <c r="G62" s="483"/>
      <c r="H62" s="483"/>
      <c r="I62" s="483"/>
      <c r="J62" s="484">
        <v>44.94</v>
      </c>
      <c r="K62" s="483"/>
      <c r="L62" s="484">
        <v>54.97</v>
      </c>
      <c r="M62" s="483"/>
      <c r="N62" s="485"/>
      <c r="AA62" s="59"/>
      <c r="AB62" s="60"/>
      <c r="AF62" s="55" t="s">
        <v>69</v>
      </c>
      <c r="AG62" s="60"/>
    </row>
    <row r="63" spans="1:33" s="53" customFormat="1" ht="15" x14ac:dyDescent="0.25">
      <c r="A63" s="479"/>
      <c r="B63" s="478"/>
      <c r="C63" s="621" t="s">
        <v>70</v>
      </c>
      <c r="D63" s="621"/>
      <c r="E63" s="621"/>
      <c r="F63" s="480"/>
      <c r="G63" s="480"/>
      <c r="H63" s="480"/>
      <c r="I63" s="480"/>
      <c r="J63" s="481"/>
      <c r="K63" s="480"/>
      <c r="L63" s="481">
        <v>37.76</v>
      </c>
      <c r="M63" s="480"/>
      <c r="N63" s="482">
        <v>1345</v>
      </c>
      <c r="AA63" s="59"/>
      <c r="AB63" s="60"/>
      <c r="AE63" s="55" t="s">
        <v>70</v>
      </c>
      <c r="AG63" s="60"/>
    </row>
    <row r="64" spans="1:33" s="53" customFormat="1" ht="23.25" customHeight="1" x14ac:dyDescent="0.25">
      <c r="A64" s="479"/>
      <c r="B64" s="478" t="s">
        <v>469</v>
      </c>
      <c r="C64" s="621" t="s">
        <v>71</v>
      </c>
      <c r="D64" s="621"/>
      <c r="E64" s="621"/>
      <c r="F64" s="480" t="s">
        <v>470</v>
      </c>
      <c r="G64" s="480" t="s">
        <v>471</v>
      </c>
      <c r="H64" s="480"/>
      <c r="I64" s="480" t="s">
        <v>471</v>
      </c>
      <c r="J64" s="481"/>
      <c r="K64" s="480"/>
      <c r="L64" s="481">
        <v>36.630000000000003</v>
      </c>
      <c r="M64" s="480"/>
      <c r="N64" s="482">
        <v>1305</v>
      </c>
      <c r="AA64" s="59"/>
      <c r="AB64" s="60"/>
      <c r="AE64" s="55" t="s">
        <v>71</v>
      </c>
      <c r="AG64" s="60"/>
    </row>
    <row r="65" spans="1:33" s="53" customFormat="1" ht="23.25" customHeight="1" x14ac:dyDescent="0.25">
      <c r="A65" s="479"/>
      <c r="B65" s="478" t="s">
        <v>472</v>
      </c>
      <c r="C65" s="621" t="s">
        <v>72</v>
      </c>
      <c r="D65" s="621"/>
      <c r="E65" s="621"/>
      <c r="F65" s="480" t="s">
        <v>470</v>
      </c>
      <c r="G65" s="480" t="s">
        <v>473</v>
      </c>
      <c r="H65" s="480"/>
      <c r="I65" s="480" t="s">
        <v>473</v>
      </c>
      <c r="J65" s="481"/>
      <c r="K65" s="480"/>
      <c r="L65" s="481">
        <v>19.260000000000002</v>
      </c>
      <c r="M65" s="480"/>
      <c r="N65" s="482">
        <v>686</v>
      </c>
      <c r="AA65" s="59"/>
      <c r="AB65" s="60"/>
      <c r="AE65" s="55" t="s">
        <v>72</v>
      </c>
      <c r="AG65" s="60"/>
    </row>
    <row r="66" spans="1:33" s="53" customFormat="1" ht="48" customHeight="1" x14ac:dyDescent="0.25">
      <c r="A66" s="486"/>
      <c r="B66" s="487"/>
      <c r="C66" s="631" t="s">
        <v>73</v>
      </c>
      <c r="D66" s="631"/>
      <c r="E66" s="631"/>
      <c r="F66" s="474"/>
      <c r="G66" s="474"/>
      <c r="H66" s="474"/>
      <c r="I66" s="474"/>
      <c r="J66" s="475"/>
      <c r="K66" s="474"/>
      <c r="L66" s="475">
        <v>110.86</v>
      </c>
      <c r="M66" s="483"/>
      <c r="N66" s="476">
        <v>3499</v>
      </c>
      <c r="AA66" s="59"/>
      <c r="AB66" s="60"/>
      <c r="AG66" s="60" t="s">
        <v>73</v>
      </c>
    </row>
    <row r="67" spans="1:33" s="53" customFormat="1" ht="45.75" customHeight="1" x14ac:dyDescent="0.25">
      <c r="A67" s="472" t="s">
        <v>63</v>
      </c>
      <c r="B67" s="473" t="s">
        <v>504</v>
      </c>
      <c r="C67" s="631" t="s">
        <v>58</v>
      </c>
      <c r="D67" s="631"/>
      <c r="E67" s="631"/>
      <c r="F67" s="474" t="s">
        <v>369</v>
      </c>
      <c r="G67" s="474"/>
      <c r="H67" s="474"/>
      <c r="I67" s="474" t="s">
        <v>57</v>
      </c>
      <c r="J67" s="475"/>
      <c r="K67" s="474"/>
      <c r="L67" s="475"/>
      <c r="M67" s="474"/>
      <c r="N67" s="476"/>
      <c r="AA67" s="59"/>
      <c r="AB67" s="60" t="s">
        <v>105</v>
      </c>
      <c r="AG67" s="60"/>
    </row>
    <row r="68" spans="1:33" s="53" customFormat="1" ht="15" customHeight="1" x14ac:dyDescent="0.25">
      <c r="A68" s="479"/>
      <c r="B68" s="478" t="s">
        <v>57</v>
      </c>
      <c r="C68" s="621" t="s">
        <v>60</v>
      </c>
      <c r="D68" s="621"/>
      <c r="E68" s="621"/>
      <c r="F68" s="480"/>
      <c r="G68" s="480"/>
      <c r="H68" s="480"/>
      <c r="I68" s="480"/>
      <c r="J68" s="481">
        <v>7.23</v>
      </c>
      <c r="K68" s="480"/>
      <c r="L68" s="481">
        <v>7.23</v>
      </c>
      <c r="M68" s="480" t="s">
        <v>520</v>
      </c>
      <c r="N68" s="482">
        <v>258</v>
      </c>
      <c r="AA68" s="59"/>
      <c r="AB68" s="60"/>
      <c r="AG68" s="60" t="s">
        <v>73</v>
      </c>
    </row>
    <row r="69" spans="1:33" s="53" customFormat="1" ht="23.25" customHeight="1" x14ac:dyDescent="0.25">
      <c r="A69" s="479"/>
      <c r="B69" s="478" t="s">
        <v>61</v>
      </c>
      <c r="C69" s="621" t="s">
        <v>62</v>
      </c>
      <c r="D69" s="621"/>
      <c r="E69" s="621"/>
      <c r="F69" s="480"/>
      <c r="G69" s="480"/>
      <c r="H69" s="480"/>
      <c r="I69" s="480"/>
      <c r="J69" s="481">
        <v>2.41</v>
      </c>
      <c r="K69" s="480"/>
      <c r="L69" s="481">
        <v>2.41</v>
      </c>
      <c r="M69" s="480" t="s">
        <v>586</v>
      </c>
      <c r="N69" s="482">
        <v>27</v>
      </c>
      <c r="AA69" s="59"/>
      <c r="AB69" s="60" t="s">
        <v>106</v>
      </c>
      <c r="AG69" s="60"/>
    </row>
    <row r="70" spans="1:33" s="53" customFormat="1" ht="15" customHeight="1" x14ac:dyDescent="0.25">
      <c r="A70" s="479"/>
      <c r="B70" s="478" t="s">
        <v>63</v>
      </c>
      <c r="C70" s="621" t="s">
        <v>64</v>
      </c>
      <c r="D70" s="621"/>
      <c r="E70" s="621"/>
      <c r="F70" s="480"/>
      <c r="G70" s="480"/>
      <c r="H70" s="480"/>
      <c r="I70" s="480"/>
      <c r="J70" s="481">
        <v>0.14000000000000001</v>
      </c>
      <c r="K70" s="480"/>
      <c r="L70" s="481">
        <v>0.14000000000000001</v>
      </c>
      <c r="M70" s="480" t="s">
        <v>520</v>
      </c>
      <c r="N70" s="482">
        <v>5</v>
      </c>
      <c r="AA70" s="59"/>
      <c r="AB70" s="60"/>
      <c r="AG70" s="60" t="s">
        <v>73</v>
      </c>
    </row>
    <row r="71" spans="1:33" s="53" customFormat="1" ht="15" customHeight="1" x14ac:dyDescent="0.25">
      <c r="A71" s="479"/>
      <c r="B71" s="478" t="s">
        <v>65</v>
      </c>
      <c r="C71" s="621" t="s">
        <v>66</v>
      </c>
      <c r="D71" s="621"/>
      <c r="E71" s="621"/>
      <c r="F71" s="480"/>
      <c r="G71" s="480"/>
      <c r="H71" s="480"/>
      <c r="I71" s="480"/>
      <c r="J71" s="481">
        <v>0.49</v>
      </c>
      <c r="K71" s="480"/>
      <c r="L71" s="481">
        <v>0.49</v>
      </c>
      <c r="M71" s="480" t="s">
        <v>587</v>
      </c>
      <c r="N71" s="482">
        <v>4</v>
      </c>
      <c r="AA71" s="59"/>
      <c r="AB71" s="60" t="s">
        <v>121</v>
      </c>
      <c r="AG71" s="60"/>
    </row>
    <row r="72" spans="1:33" s="53" customFormat="1" ht="23.25" customHeight="1" x14ac:dyDescent="0.25">
      <c r="A72" s="479"/>
      <c r="B72" s="478"/>
      <c r="C72" s="621" t="s">
        <v>67</v>
      </c>
      <c r="D72" s="621"/>
      <c r="E72" s="621"/>
      <c r="F72" s="480" t="s">
        <v>465</v>
      </c>
      <c r="G72" s="480" t="s">
        <v>505</v>
      </c>
      <c r="H72" s="480"/>
      <c r="I72" s="480" t="s">
        <v>505</v>
      </c>
      <c r="J72" s="481"/>
      <c r="K72" s="480"/>
      <c r="L72" s="481"/>
      <c r="M72" s="480"/>
      <c r="N72" s="482"/>
      <c r="AA72" s="59"/>
      <c r="AB72" s="60"/>
      <c r="AC72" s="55" t="s">
        <v>102</v>
      </c>
      <c r="AG72" s="60"/>
    </row>
    <row r="73" spans="1:33" s="53" customFormat="1" ht="90" customHeight="1" x14ac:dyDescent="0.25">
      <c r="A73" s="479"/>
      <c r="B73" s="478"/>
      <c r="C73" s="621" t="s">
        <v>68</v>
      </c>
      <c r="D73" s="621"/>
      <c r="E73" s="621"/>
      <c r="F73" s="480" t="s">
        <v>465</v>
      </c>
      <c r="G73" s="480" t="s">
        <v>468</v>
      </c>
      <c r="H73" s="480"/>
      <c r="I73" s="480" t="s">
        <v>468</v>
      </c>
      <c r="J73" s="481"/>
      <c r="K73" s="480"/>
      <c r="L73" s="481"/>
      <c r="M73" s="480"/>
      <c r="N73" s="482"/>
      <c r="AA73" s="59"/>
      <c r="AB73" s="60"/>
      <c r="AD73" s="55" t="s">
        <v>60</v>
      </c>
      <c r="AG73" s="60"/>
    </row>
    <row r="74" spans="1:33" s="53" customFormat="1" ht="15" customHeight="1" x14ac:dyDescent="0.25">
      <c r="A74" s="479"/>
      <c r="B74" s="478"/>
      <c r="C74" s="635" t="s">
        <v>69</v>
      </c>
      <c r="D74" s="635"/>
      <c r="E74" s="635"/>
      <c r="F74" s="483"/>
      <c r="G74" s="483"/>
      <c r="H74" s="483"/>
      <c r="I74" s="483"/>
      <c r="J74" s="484">
        <v>10.130000000000001</v>
      </c>
      <c r="K74" s="483"/>
      <c r="L74" s="484">
        <v>10.130000000000001</v>
      </c>
      <c r="M74" s="483"/>
      <c r="N74" s="485"/>
      <c r="AA74" s="59"/>
      <c r="AB74" s="60"/>
      <c r="AD74" s="55" t="s">
        <v>62</v>
      </c>
      <c r="AG74" s="60"/>
    </row>
    <row r="75" spans="1:33" s="53" customFormat="1" ht="15" customHeight="1" x14ac:dyDescent="0.25">
      <c r="A75" s="479"/>
      <c r="B75" s="478"/>
      <c r="C75" s="621" t="s">
        <v>70</v>
      </c>
      <c r="D75" s="621"/>
      <c r="E75" s="621"/>
      <c r="F75" s="480"/>
      <c r="G75" s="480"/>
      <c r="H75" s="480"/>
      <c r="I75" s="480"/>
      <c r="J75" s="481"/>
      <c r="K75" s="480"/>
      <c r="L75" s="481">
        <v>7.37</v>
      </c>
      <c r="M75" s="480"/>
      <c r="N75" s="482">
        <v>263</v>
      </c>
      <c r="AA75" s="59"/>
      <c r="AB75" s="60"/>
      <c r="AD75" s="55" t="s">
        <v>64</v>
      </c>
      <c r="AG75" s="60"/>
    </row>
    <row r="76" spans="1:33" s="53" customFormat="1" ht="15" customHeight="1" x14ac:dyDescent="0.25">
      <c r="A76" s="479"/>
      <c r="B76" s="478" t="s">
        <v>469</v>
      </c>
      <c r="C76" s="621" t="s">
        <v>71</v>
      </c>
      <c r="D76" s="621"/>
      <c r="E76" s="621"/>
      <c r="F76" s="480" t="s">
        <v>470</v>
      </c>
      <c r="G76" s="480" t="s">
        <v>471</v>
      </c>
      <c r="H76" s="480"/>
      <c r="I76" s="480" t="s">
        <v>471</v>
      </c>
      <c r="J76" s="481"/>
      <c r="K76" s="480"/>
      <c r="L76" s="481">
        <v>7.15</v>
      </c>
      <c r="M76" s="480"/>
      <c r="N76" s="482">
        <v>255</v>
      </c>
      <c r="AA76" s="59"/>
      <c r="AB76" s="60"/>
      <c r="AD76" s="55" t="s">
        <v>66</v>
      </c>
      <c r="AG76" s="60"/>
    </row>
    <row r="77" spans="1:33" s="53" customFormat="1" ht="22.5" customHeight="1" x14ac:dyDescent="0.25">
      <c r="A77" s="479"/>
      <c r="B77" s="478" t="s">
        <v>472</v>
      </c>
      <c r="C77" s="621" t="s">
        <v>72</v>
      </c>
      <c r="D77" s="621"/>
      <c r="E77" s="621"/>
      <c r="F77" s="480" t="s">
        <v>470</v>
      </c>
      <c r="G77" s="480" t="s">
        <v>473</v>
      </c>
      <c r="H77" s="480"/>
      <c r="I77" s="480" t="s">
        <v>473</v>
      </c>
      <c r="J77" s="481"/>
      <c r="K77" s="480"/>
      <c r="L77" s="481">
        <v>3.76</v>
      </c>
      <c r="M77" s="480"/>
      <c r="N77" s="482">
        <v>134</v>
      </c>
      <c r="AA77" s="59"/>
      <c r="AB77" s="60"/>
      <c r="AE77" s="55" t="s">
        <v>67</v>
      </c>
      <c r="AG77" s="60"/>
    </row>
    <row r="78" spans="1:33" s="53" customFormat="1" ht="15" customHeight="1" x14ac:dyDescent="0.25">
      <c r="A78" s="486"/>
      <c r="B78" s="487"/>
      <c r="C78" s="631" t="s">
        <v>73</v>
      </c>
      <c r="D78" s="631"/>
      <c r="E78" s="631"/>
      <c r="F78" s="474"/>
      <c r="G78" s="474"/>
      <c r="H78" s="474"/>
      <c r="I78" s="474"/>
      <c r="J78" s="475"/>
      <c r="K78" s="474"/>
      <c r="L78" s="475">
        <v>21.04</v>
      </c>
      <c r="M78" s="483"/>
      <c r="N78" s="476">
        <v>678</v>
      </c>
      <c r="AA78" s="59"/>
      <c r="AB78" s="60"/>
      <c r="AE78" s="55" t="s">
        <v>68</v>
      </c>
      <c r="AG78" s="60"/>
    </row>
    <row r="79" spans="1:33" s="53" customFormat="1" ht="15" customHeight="1" x14ac:dyDescent="0.25">
      <c r="A79" s="472" t="s">
        <v>65</v>
      </c>
      <c r="B79" s="473" t="s">
        <v>523</v>
      </c>
      <c r="C79" s="631" t="s">
        <v>124</v>
      </c>
      <c r="D79" s="631"/>
      <c r="E79" s="631"/>
      <c r="F79" s="474" t="s">
        <v>369</v>
      </c>
      <c r="G79" s="474"/>
      <c r="H79" s="474"/>
      <c r="I79" s="474" t="s">
        <v>63</v>
      </c>
      <c r="J79" s="475"/>
      <c r="K79" s="474"/>
      <c r="L79" s="475"/>
      <c r="M79" s="474"/>
      <c r="N79" s="476"/>
      <c r="AA79" s="59"/>
      <c r="AB79" s="60"/>
      <c r="AF79" s="55" t="s">
        <v>69</v>
      </c>
      <c r="AG79" s="60"/>
    </row>
    <row r="80" spans="1:33" s="53" customFormat="1" ht="15" customHeight="1" x14ac:dyDescent="0.25">
      <c r="A80" s="479"/>
      <c r="B80" s="478" t="s">
        <v>57</v>
      </c>
      <c r="C80" s="621" t="s">
        <v>60</v>
      </c>
      <c r="D80" s="621"/>
      <c r="E80" s="621"/>
      <c r="F80" s="480"/>
      <c r="G80" s="480"/>
      <c r="H80" s="480"/>
      <c r="I80" s="480"/>
      <c r="J80" s="481">
        <v>24.35</v>
      </c>
      <c r="K80" s="480"/>
      <c r="L80" s="481">
        <v>73.05</v>
      </c>
      <c r="M80" s="480" t="s">
        <v>520</v>
      </c>
      <c r="N80" s="482">
        <v>2602</v>
      </c>
      <c r="AA80" s="59"/>
      <c r="AB80" s="60"/>
      <c r="AE80" s="55" t="s">
        <v>70</v>
      </c>
      <c r="AG80" s="60"/>
    </row>
    <row r="81" spans="1:33" s="53" customFormat="1" ht="23.25" customHeight="1" x14ac:dyDescent="0.25">
      <c r="A81" s="479"/>
      <c r="B81" s="478" t="s">
        <v>61</v>
      </c>
      <c r="C81" s="621" t="s">
        <v>62</v>
      </c>
      <c r="D81" s="621"/>
      <c r="E81" s="621"/>
      <c r="F81" s="480"/>
      <c r="G81" s="480"/>
      <c r="H81" s="480"/>
      <c r="I81" s="480"/>
      <c r="J81" s="481">
        <v>12.29</v>
      </c>
      <c r="K81" s="480"/>
      <c r="L81" s="481">
        <v>36.869999999999997</v>
      </c>
      <c r="M81" s="480" t="s">
        <v>586</v>
      </c>
      <c r="N81" s="482">
        <v>414</v>
      </c>
      <c r="AA81" s="59"/>
      <c r="AB81" s="60"/>
      <c r="AE81" s="55" t="s">
        <v>71</v>
      </c>
      <c r="AG81" s="60"/>
    </row>
    <row r="82" spans="1:33" s="53" customFormat="1" ht="23.25" customHeight="1" x14ac:dyDescent="0.25">
      <c r="A82" s="479"/>
      <c r="B82" s="478" t="s">
        <v>63</v>
      </c>
      <c r="C82" s="621" t="s">
        <v>64</v>
      </c>
      <c r="D82" s="621"/>
      <c r="E82" s="621"/>
      <c r="F82" s="480"/>
      <c r="G82" s="480"/>
      <c r="H82" s="480"/>
      <c r="I82" s="480"/>
      <c r="J82" s="481">
        <v>0.82</v>
      </c>
      <c r="K82" s="480"/>
      <c r="L82" s="481">
        <v>2.46</v>
      </c>
      <c r="M82" s="480" t="s">
        <v>520</v>
      </c>
      <c r="N82" s="482">
        <v>88</v>
      </c>
      <c r="AA82" s="59"/>
      <c r="AB82" s="60"/>
      <c r="AE82" s="55" t="s">
        <v>72</v>
      </c>
      <c r="AG82" s="60"/>
    </row>
    <row r="83" spans="1:33" s="53" customFormat="1" ht="15" customHeight="1" x14ac:dyDescent="0.25">
      <c r="A83" s="479"/>
      <c r="B83" s="478" t="s">
        <v>65</v>
      </c>
      <c r="C83" s="621" t="s">
        <v>66</v>
      </c>
      <c r="D83" s="621"/>
      <c r="E83" s="621"/>
      <c r="F83" s="480"/>
      <c r="G83" s="480"/>
      <c r="H83" s="480"/>
      <c r="I83" s="480"/>
      <c r="J83" s="481">
        <v>8.3000000000000007</v>
      </c>
      <c r="K83" s="480"/>
      <c r="L83" s="481">
        <v>24.9</v>
      </c>
      <c r="M83" s="480" t="s">
        <v>587</v>
      </c>
      <c r="N83" s="482">
        <v>214</v>
      </c>
      <c r="AA83" s="59"/>
      <c r="AB83" s="60"/>
      <c r="AG83" s="60" t="s">
        <v>73</v>
      </c>
    </row>
    <row r="84" spans="1:33" s="53" customFormat="1" ht="15" customHeight="1" x14ac:dyDescent="0.25">
      <c r="A84" s="479"/>
      <c r="B84" s="478"/>
      <c r="C84" s="621" t="s">
        <v>67</v>
      </c>
      <c r="D84" s="621"/>
      <c r="E84" s="621"/>
      <c r="F84" s="480" t="s">
        <v>465</v>
      </c>
      <c r="G84" s="480" t="s">
        <v>524</v>
      </c>
      <c r="H84" s="480"/>
      <c r="I84" s="480" t="s">
        <v>527</v>
      </c>
      <c r="J84" s="481"/>
      <c r="K84" s="480"/>
      <c r="L84" s="481"/>
      <c r="M84" s="480"/>
      <c r="N84" s="482"/>
      <c r="AA84" s="59"/>
      <c r="AB84" s="60" t="s">
        <v>111</v>
      </c>
      <c r="AG84" s="60"/>
    </row>
    <row r="85" spans="1:33" s="53" customFormat="1" ht="15" customHeight="1" x14ac:dyDescent="0.25">
      <c r="A85" s="479"/>
      <c r="B85" s="478"/>
      <c r="C85" s="621" t="s">
        <v>68</v>
      </c>
      <c r="D85" s="621"/>
      <c r="E85" s="621"/>
      <c r="F85" s="480" t="s">
        <v>465</v>
      </c>
      <c r="G85" s="480" t="s">
        <v>378</v>
      </c>
      <c r="H85" s="480"/>
      <c r="I85" s="480" t="s">
        <v>528</v>
      </c>
      <c r="J85" s="481"/>
      <c r="K85" s="480"/>
      <c r="L85" s="481"/>
      <c r="M85" s="480"/>
      <c r="N85" s="482"/>
      <c r="AA85" s="59"/>
      <c r="AB85" s="60"/>
      <c r="AG85" s="60" t="s">
        <v>73</v>
      </c>
    </row>
    <row r="86" spans="1:33" s="53" customFormat="1" ht="23.25" customHeight="1" x14ac:dyDescent="0.25">
      <c r="A86" s="479"/>
      <c r="B86" s="478"/>
      <c r="C86" s="635" t="s">
        <v>69</v>
      </c>
      <c r="D86" s="635"/>
      <c r="E86" s="635"/>
      <c r="F86" s="483"/>
      <c r="G86" s="483"/>
      <c r="H86" s="483"/>
      <c r="I86" s="483"/>
      <c r="J86" s="484">
        <v>44.94</v>
      </c>
      <c r="K86" s="483"/>
      <c r="L86" s="484">
        <v>134.82</v>
      </c>
      <c r="M86" s="483"/>
      <c r="N86" s="485"/>
      <c r="AA86" s="59"/>
      <c r="AB86" s="60" t="s">
        <v>109</v>
      </c>
      <c r="AG86" s="60"/>
    </row>
    <row r="87" spans="1:33" s="53" customFormat="1" ht="15" customHeight="1" x14ac:dyDescent="0.25">
      <c r="A87" s="479"/>
      <c r="B87" s="478"/>
      <c r="C87" s="621" t="s">
        <v>70</v>
      </c>
      <c r="D87" s="621"/>
      <c r="E87" s="621"/>
      <c r="F87" s="480"/>
      <c r="G87" s="480"/>
      <c r="H87" s="480"/>
      <c r="I87" s="480"/>
      <c r="J87" s="481"/>
      <c r="K87" s="480"/>
      <c r="L87" s="481">
        <v>75.510000000000005</v>
      </c>
      <c r="M87" s="480"/>
      <c r="N87" s="482">
        <v>2690</v>
      </c>
      <c r="AA87" s="59"/>
      <c r="AB87" s="60"/>
      <c r="AG87" s="60" t="s">
        <v>73</v>
      </c>
    </row>
    <row r="88" spans="1:33" s="53" customFormat="1" ht="34.5" customHeight="1" x14ac:dyDescent="0.25">
      <c r="A88" s="479"/>
      <c r="B88" s="478" t="s">
        <v>469</v>
      </c>
      <c r="C88" s="621" t="s">
        <v>71</v>
      </c>
      <c r="D88" s="621"/>
      <c r="E88" s="621"/>
      <c r="F88" s="480" t="s">
        <v>470</v>
      </c>
      <c r="G88" s="480" t="s">
        <v>471</v>
      </c>
      <c r="H88" s="480"/>
      <c r="I88" s="480" t="s">
        <v>471</v>
      </c>
      <c r="J88" s="481"/>
      <c r="K88" s="480"/>
      <c r="L88" s="481">
        <v>73.239999999999995</v>
      </c>
      <c r="M88" s="480"/>
      <c r="N88" s="482">
        <v>2609</v>
      </c>
      <c r="AA88" s="59"/>
      <c r="AB88" s="60" t="s">
        <v>74</v>
      </c>
      <c r="AG88" s="60"/>
    </row>
    <row r="89" spans="1:33" s="53" customFormat="1" ht="23.25" customHeight="1" x14ac:dyDescent="0.25">
      <c r="A89" s="479"/>
      <c r="B89" s="478" t="s">
        <v>472</v>
      </c>
      <c r="C89" s="621" t="s">
        <v>72</v>
      </c>
      <c r="D89" s="621"/>
      <c r="E89" s="621"/>
      <c r="F89" s="480" t="s">
        <v>470</v>
      </c>
      <c r="G89" s="480" t="s">
        <v>473</v>
      </c>
      <c r="H89" s="480"/>
      <c r="I89" s="480" t="s">
        <v>473</v>
      </c>
      <c r="J89" s="481"/>
      <c r="K89" s="480"/>
      <c r="L89" s="481">
        <v>38.51</v>
      </c>
      <c r="M89" s="480"/>
      <c r="N89" s="482">
        <v>1372</v>
      </c>
      <c r="AA89" s="59"/>
      <c r="AB89" s="60"/>
      <c r="AC89" s="55" t="s">
        <v>102</v>
      </c>
      <c r="AG89" s="60"/>
    </row>
    <row r="90" spans="1:33" s="53" customFormat="1" ht="15" customHeight="1" x14ac:dyDescent="0.25">
      <c r="A90" s="486"/>
      <c r="B90" s="487"/>
      <c r="C90" s="631" t="s">
        <v>73</v>
      </c>
      <c r="D90" s="631"/>
      <c r="E90" s="631"/>
      <c r="F90" s="474"/>
      <c r="G90" s="474"/>
      <c r="H90" s="474"/>
      <c r="I90" s="474"/>
      <c r="J90" s="475"/>
      <c r="K90" s="474"/>
      <c r="L90" s="475">
        <v>246.57</v>
      </c>
      <c r="M90" s="483"/>
      <c r="N90" s="476">
        <v>7211</v>
      </c>
      <c r="AA90" s="59"/>
      <c r="AB90" s="60"/>
      <c r="AD90" s="55" t="s">
        <v>60</v>
      </c>
      <c r="AG90" s="60"/>
    </row>
    <row r="91" spans="1:33" s="53" customFormat="1" ht="15" customHeight="1" x14ac:dyDescent="0.25">
      <c r="A91" s="472" t="s">
        <v>75</v>
      </c>
      <c r="B91" s="473" t="s">
        <v>529</v>
      </c>
      <c r="C91" s="631" t="s">
        <v>387</v>
      </c>
      <c r="D91" s="631"/>
      <c r="E91" s="631"/>
      <c r="F91" s="474" t="s">
        <v>379</v>
      </c>
      <c r="G91" s="474"/>
      <c r="H91" s="474"/>
      <c r="I91" s="474" t="s">
        <v>383</v>
      </c>
      <c r="J91" s="475"/>
      <c r="K91" s="474"/>
      <c r="L91" s="475"/>
      <c r="M91" s="474"/>
      <c r="N91" s="476"/>
      <c r="AA91" s="59"/>
      <c r="AB91" s="60"/>
      <c r="AD91" s="55" t="s">
        <v>62</v>
      </c>
      <c r="AG91" s="60"/>
    </row>
    <row r="92" spans="1:33" s="53" customFormat="1" ht="15" x14ac:dyDescent="0.25">
      <c r="A92" s="479"/>
      <c r="B92" s="478" t="s">
        <v>57</v>
      </c>
      <c r="C92" s="621" t="s">
        <v>60</v>
      </c>
      <c r="D92" s="621"/>
      <c r="E92" s="621"/>
      <c r="F92" s="480"/>
      <c r="G92" s="480"/>
      <c r="H92" s="480"/>
      <c r="I92" s="480"/>
      <c r="J92" s="481">
        <v>173.54</v>
      </c>
      <c r="K92" s="480"/>
      <c r="L92" s="481">
        <v>13.88</v>
      </c>
      <c r="M92" s="480" t="s">
        <v>520</v>
      </c>
      <c r="N92" s="482">
        <v>494</v>
      </c>
      <c r="AA92" s="59"/>
      <c r="AB92" s="60"/>
      <c r="AD92" s="55" t="s">
        <v>64</v>
      </c>
      <c r="AG92" s="60"/>
    </row>
    <row r="93" spans="1:33" s="53" customFormat="1" ht="15" x14ac:dyDescent="0.25">
      <c r="A93" s="479"/>
      <c r="B93" s="478" t="s">
        <v>61</v>
      </c>
      <c r="C93" s="621" t="s">
        <v>62</v>
      </c>
      <c r="D93" s="621"/>
      <c r="E93" s="621"/>
      <c r="F93" s="480"/>
      <c r="G93" s="480"/>
      <c r="H93" s="480"/>
      <c r="I93" s="480"/>
      <c r="J93" s="481">
        <v>2.41</v>
      </c>
      <c r="K93" s="480"/>
      <c r="L93" s="481">
        <v>0.19</v>
      </c>
      <c r="M93" s="480" t="s">
        <v>586</v>
      </c>
      <c r="N93" s="482">
        <v>2</v>
      </c>
      <c r="AA93" s="59"/>
      <c r="AB93" s="60"/>
      <c r="AD93" s="55" t="s">
        <v>66</v>
      </c>
      <c r="AG93" s="60"/>
    </row>
    <row r="94" spans="1:33" s="53" customFormat="1" ht="15" x14ac:dyDescent="0.25">
      <c r="A94" s="479"/>
      <c r="B94" s="478" t="s">
        <v>63</v>
      </c>
      <c r="C94" s="621" t="s">
        <v>64</v>
      </c>
      <c r="D94" s="621"/>
      <c r="E94" s="621"/>
      <c r="F94" s="480"/>
      <c r="G94" s="480"/>
      <c r="H94" s="480"/>
      <c r="I94" s="480"/>
      <c r="J94" s="481">
        <v>0.14000000000000001</v>
      </c>
      <c r="K94" s="480"/>
      <c r="L94" s="481">
        <v>0.01</v>
      </c>
      <c r="M94" s="480" t="s">
        <v>520</v>
      </c>
      <c r="N94" s="482"/>
      <c r="AA94" s="59"/>
      <c r="AB94" s="60"/>
      <c r="AE94" s="55" t="s">
        <v>67</v>
      </c>
      <c r="AG94" s="60"/>
    </row>
    <row r="95" spans="1:33" s="53" customFormat="1" ht="15" customHeight="1" x14ac:dyDescent="0.25">
      <c r="A95" s="479"/>
      <c r="B95" s="478" t="s">
        <v>65</v>
      </c>
      <c r="C95" s="621" t="s">
        <v>66</v>
      </c>
      <c r="D95" s="621"/>
      <c r="E95" s="621"/>
      <c r="F95" s="480"/>
      <c r="G95" s="480"/>
      <c r="H95" s="480"/>
      <c r="I95" s="480"/>
      <c r="J95" s="481">
        <v>108.81</v>
      </c>
      <c r="K95" s="480"/>
      <c r="L95" s="481">
        <v>8.6999999999999993</v>
      </c>
      <c r="M95" s="480" t="s">
        <v>587</v>
      </c>
      <c r="N95" s="482">
        <v>75</v>
      </c>
      <c r="AA95" s="59"/>
      <c r="AB95" s="60"/>
      <c r="AE95" s="55" t="s">
        <v>68</v>
      </c>
      <c r="AG95" s="60"/>
    </row>
    <row r="96" spans="1:33" s="53" customFormat="1" ht="15" customHeight="1" x14ac:dyDescent="0.25">
      <c r="A96" s="479"/>
      <c r="B96" s="478"/>
      <c r="C96" s="621" t="s">
        <v>67</v>
      </c>
      <c r="D96" s="621"/>
      <c r="E96" s="621"/>
      <c r="F96" s="480" t="s">
        <v>465</v>
      </c>
      <c r="G96" s="480" t="s">
        <v>530</v>
      </c>
      <c r="H96" s="480"/>
      <c r="I96" s="480" t="s">
        <v>531</v>
      </c>
      <c r="J96" s="481"/>
      <c r="K96" s="480"/>
      <c r="L96" s="481"/>
      <c r="M96" s="480"/>
      <c r="N96" s="482"/>
      <c r="AA96" s="59"/>
      <c r="AB96" s="60"/>
      <c r="AF96" s="55" t="s">
        <v>69</v>
      </c>
      <c r="AG96" s="60"/>
    </row>
    <row r="97" spans="1:35" s="53" customFormat="1" ht="15" customHeight="1" x14ac:dyDescent="0.25">
      <c r="A97" s="479"/>
      <c r="B97" s="478"/>
      <c r="C97" s="621" t="s">
        <v>68</v>
      </c>
      <c r="D97" s="621"/>
      <c r="E97" s="621"/>
      <c r="F97" s="480" t="s">
        <v>465</v>
      </c>
      <c r="G97" s="480" t="s">
        <v>468</v>
      </c>
      <c r="H97" s="480"/>
      <c r="I97" s="480" t="s">
        <v>510</v>
      </c>
      <c r="J97" s="481"/>
      <c r="K97" s="480"/>
      <c r="L97" s="481"/>
      <c r="M97" s="480"/>
      <c r="N97" s="482"/>
      <c r="AA97" s="59"/>
      <c r="AB97" s="60"/>
      <c r="AE97" s="55" t="s">
        <v>70</v>
      </c>
      <c r="AG97" s="60"/>
    </row>
    <row r="98" spans="1:35" s="53" customFormat="1" ht="23.25" customHeight="1" x14ac:dyDescent="0.25">
      <c r="A98" s="479"/>
      <c r="B98" s="478"/>
      <c r="C98" s="635" t="s">
        <v>69</v>
      </c>
      <c r="D98" s="635"/>
      <c r="E98" s="635"/>
      <c r="F98" s="483"/>
      <c r="G98" s="483"/>
      <c r="H98" s="483"/>
      <c r="I98" s="483"/>
      <c r="J98" s="484">
        <v>284.76</v>
      </c>
      <c r="K98" s="483"/>
      <c r="L98" s="484">
        <v>22.77</v>
      </c>
      <c r="M98" s="483"/>
      <c r="N98" s="485"/>
      <c r="AA98" s="59"/>
      <c r="AB98" s="60"/>
      <c r="AE98" s="55" t="s">
        <v>71</v>
      </c>
      <c r="AG98" s="60"/>
    </row>
    <row r="99" spans="1:35" s="53" customFormat="1" ht="23.25" customHeight="1" x14ac:dyDescent="0.25">
      <c r="A99" s="479"/>
      <c r="B99" s="478"/>
      <c r="C99" s="621" t="s">
        <v>70</v>
      </c>
      <c r="D99" s="621"/>
      <c r="E99" s="621"/>
      <c r="F99" s="480"/>
      <c r="G99" s="480"/>
      <c r="H99" s="480"/>
      <c r="I99" s="480"/>
      <c r="J99" s="481"/>
      <c r="K99" s="480"/>
      <c r="L99" s="481">
        <v>13.89</v>
      </c>
      <c r="M99" s="480"/>
      <c r="N99" s="482">
        <v>494</v>
      </c>
      <c r="AA99" s="59"/>
      <c r="AB99" s="60"/>
      <c r="AE99" s="55" t="s">
        <v>72</v>
      </c>
      <c r="AG99" s="60"/>
    </row>
    <row r="100" spans="1:35" s="53" customFormat="1" ht="15" customHeight="1" x14ac:dyDescent="0.25">
      <c r="A100" s="479"/>
      <c r="B100" s="478" t="s">
        <v>469</v>
      </c>
      <c r="C100" s="621" t="s">
        <v>71</v>
      </c>
      <c r="D100" s="621"/>
      <c r="E100" s="621"/>
      <c r="F100" s="480" t="s">
        <v>470</v>
      </c>
      <c r="G100" s="480" t="s">
        <v>471</v>
      </c>
      <c r="H100" s="480"/>
      <c r="I100" s="480" t="s">
        <v>471</v>
      </c>
      <c r="J100" s="481"/>
      <c r="K100" s="480"/>
      <c r="L100" s="481">
        <v>13.47</v>
      </c>
      <c r="M100" s="480"/>
      <c r="N100" s="482">
        <v>479</v>
      </c>
      <c r="AA100" s="59"/>
      <c r="AB100" s="60"/>
      <c r="AG100" s="60" t="s">
        <v>73</v>
      </c>
    </row>
    <row r="101" spans="1:35" s="53" customFormat="1" ht="23.25" customHeight="1" x14ac:dyDescent="0.25">
      <c r="A101" s="479"/>
      <c r="B101" s="478" t="s">
        <v>472</v>
      </c>
      <c r="C101" s="621" t="s">
        <v>72</v>
      </c>
      <c r="D101" s="621"/>
      <c r="E101" s="621"/>
      <c r="F101" s="480" t="s">
        <v>470</v>
      </c>
      <c r="G101" s="480" t="s">
        <v>473</v>
      </c>
      <c r="H101" s="480"/>
      <c r="I101" s="480" t="s">
        <v>473</v>
      </c>
      <c r="J101" s="481"/>
      <c r="K101" s="480"/>
      <c r="L101" s="481">
        <v>7.08</v>
      </c>
      <c r="M101" s="480"/>
      <c r="N101" s="482">
        <v>252</v>
      </c>
      <c r="AA101" s="59"/>
      <c r="AB101" s="60" t="s">
        <v>122</v>
      </c>
      <c r="AG101" s="60"/>
    </row>
    <row r="102" spans="1:35" s="53" customFormat="1" ht="15" customHeight="1" x14ac:dyDescent="0.25">
      <c r="A102" s="486"/>
      <c r="B102" s="487"/>
      <c r="C102" s="631" t="s">
        <v>73</v>
      </c>
      <c r="D102" s="631"/>
      <c r="E102" s="631"/>
      <c r="F102" s="474"/>
      <c r="G102" s="474"/>
      <c r="H102" s="474"/>
      <c r="I102" s="474"/>
      <c r="J102" s="475"/>
      <c r="K102" s="474"/>
      <c r="L102" s="475">
        <v>43.32</v>
      </c>
      <c r="M102" s="483"/>
      <c r="N102" s="476">
        <v>1302</v>
      </c>
      <c r="AA102" s="59"/>
      <c r="AB102" s="60"/>
      <c r="AG102" s="60" t="s">
        <v>73</v>
      </c>
    </row>
    <row r="103" spans="1:35" s="53" customFormat="1" ht="34.5" customHeight="1" x14ac:dyDescent="0.25">
      <c r="A103" s="472" t="s">
        <v>108</v>
      </c>
      <c r="B103" s="473" t="s">
        <v>532</v>
      </c>
      <c r="C103" s="631" t="s">
        <v>389</v>
      </c>
      <c r="D103" s="631"/>
      <c r="E103" s="631"/>
      <c r="F103" s="474" t="s">
        <v>76</v>
      </c>
      <c r="G103" s="474"/>
      <c r="H103" s="474"/>
      <c r="I103" s="474" t="s">
        <v>533</v>
      </c>
      <c r="J103" s="475">
        <v>3625</v>
      </c>
      <c r="K103" s="474"/>
      <c r="L103" s="475">
        <v>21.75</v>
      </c>
      <c r="M103" s="474" t="s">
        <v>587</v>
      </c>
      <c r="N103" s="476">
        <v>187</v>
      </c>
      <c r="AA103" s="59"/>
      <c r="AB103" s="60" t="s">
        <v>115</v>
      </c>
      <c r="AG103" s="60"/>
    </row>
    <row r="104" spans="1:35" s="53" customFormat="1" ht="15" customHeight="1" x14ac:dyDescent="0.25">
      <c r="A104" s="486"/>
      <c r="B104" s="487"/>
      <c r="C104" s="451" t="s">
        <v>475</v>
      </c>
      <c r="D104" s="488"/>
      <c r="E104" s="488"/>
      <c r="F104" s="489"/>
      <c r="G104" s="489"/>
      <c r="H104" s="489"/>
      <c r="I104" s="489"/>
      <c r="J104" s="490"/>
      <c r="K104" s="489"/>
      <c r="L104" s="490"/>
      <c r="M104" s="491"/>
      <c r="N104" s="492"/>
      <c r="AA104" s="59"/>
      <c r="AB104" s="60"/>
      <c r="AG104" s="60" t="s">
        <v>73</v>
      </c>
    </row>
    <row r="105" spans="1:35" s="53" customFormat="1" ht="0" hidden="1" customHeight="1" x14ac:dyDescent="0.25">
      <c r="A105" s="472" t="s">
        <v>110</v>
      </c>
      <c r="B105" s="473" t="s">
        <v>534</v>
      </c>
      <c r="C105" s="631" t="s">
        <v>390</v>
      </c>
      <c r="D105" s="631"/>
      <c r="E105" s="631"/>
      <c r="F105" s="474" t="s">
        <v>125</v>
      </c>
      <c r="G105" s="474"/>
      <c r="H105" s="474"/>
      <c r="I105" s="474" t="s">
        <v>392</v>
      </c>
      <c r="J105" s="475"/>
      <c r="K105" s="474"/>
      <c r="L105" s="475"/>
      <c r="M105" s="474"/>
      <c r="N105" s="476"/>
      <c r="AA105" s="59"/>
      <c r="AB105" s="60"/>
      <c r="AG105" s="60"/>
    </row>
    <row r="106" spans="1:35" s="53" customFormat="1" ht="15" customHeight="1" x14ac:dyDescent="0.25">
      <c r="A106" s="479"/>
      <c r="B106" s="478" t="s">
        <v>57</v>
      </c>
      <c r="C106" s="621" t="s">
        <v>60</v>
      </c>
      <c r="D106" s="621"/>
      <c r="E106" s="621"/>
      <c r="F106" s="480"/>
      <c r="G106" s="480"/>
      <c r="H106" s="480"/>
      <c r="I106" s="480"/>
      <c r="J106" s="481">
        <v>300.27</v>
      </c>
      <c r="K106" s="480"/>
      <c r="L106" s="481">
        <v>21.02</v>
      </c>
      <c r="M106" s="480" t="s">
        <v>520</v>
      </c>
      <c r="N106" s="482">
        <v>749</v>
      </c>
      <c r="AA106" s="59" t="s">
        <v>77</v>
      </c>
      <c r="AB106" s="60"/>
      <c r="AG106" s="60"/>
    </row>
    <row r="107" spans="1:35" s="53" customFormat="1" ht="23.25" customHeight="1" x14ac:dyDescent="0.25">
      <c r="A107" s="479"/>
      <c r="B107" s="478" t="s">
        <v>61</v>
      </c>
      <c r="C107" s="621" t="s">
        <v>62</v>
      </c>
      <c r="D107" s="621"/>
      <c r="E107" s="621"/>
      <c r="F107" s="480"/>
      <c r="G107" s="480"/>
      <c r="H107" s="480"/>
      <c r="I107" s="480"/>
      <c r="J107" s="481">
        <v>90.94</v>
      </c>
      <c r="K107" s="480"/>
      <c r="L107" s="481">
        <v>6.37</v>
      </c>
      <c r="M107" s="480" t="s">
        <v>586</v>
      </c>
      <c r="N107" s="482">
        <v>72</v>
      </c>
      <c r="AA107" s="59"/>
      <c r="AB107" s="60" t="s">
        <v>123</v>
      </c>
      <c r="AG107" s="60"/>
    </row>
    <row r="108" spans="1:35" s="53" customFormat="1" ht="15" customHeight="1" x14ac:dyDescent="0.25">
      <c r="A108" s="479"/>
      <c r="B108" s="478" t="s">
        <v>63</v>
      </c>
      <c r="C108" s="621" t="s">
        <v>64</v>
      </c>
      <c r="D108" s="621"/>
      <c r="E108" s="621"/>
      <c r="F108" s="480"/>
      <c r="G108" s="480"/>
      <c r="H108" s="480"/>
      <c r="I108" s="480"/>
      <c r="J108" s="481">
        <v>2.31</v>
      </c>
      <c r="K108" s="480"/>
      <c r="L108" s="481">
        <v>0.16</v>
      </c>
      <c r="M108" s="480" t="s">
        <v>520</v>
      </c>
      <c r="N108" s="482">
        <v>6</v>
      </c>
      <c r="AA108" s="59"/>
      <c r="AB108" s="60"/>
      <c r="AG108" s="60" t="s">
        <v>73</v>
      </c>
    </row>
    <row r="109" spans="1:35" s="53" customFormat="1" ht="0" hidden="1" customHeight="1" x14ac:dyDescent="0.25">
      <c r="A109" s="479"/>
      <c r="B109" s="478" t="s">
        <v>65</v>
      </c>
      <c r="C109" s="621" t="s">
        <v>66</v>
      </c>
      <c r="D109" s="621"/>
      <c r="E109" s="621"/>
      <c r="F109" s="480"/>
      <c r="G109" s="480"/>
      <c r="H109" s="480"/>
      <c r="I109" s="480"/>
      <c r="J109" s="481">
        <v>76.959999999999994</v>
      </c>
      <c r="K109" s="480"/>
      <c r="L109" s="481">
        <v>5.39</v>
      </c>
      <c r="M109" s="480" t="s">
        <v>587</v>
      </c>
      <c r="N109" s="482">
        <v>46</v>
      </c>
      <c r="AA109" s="59"/>
      <c r="AB109" s="60"/>
      <c r="AG109" s="60"/>
    </row>
    <row r="110" spans="1:35" s="53" customFormat="1" ht="13.5" hidden="1" customHeight="1" x14ac:dyDescent="0.25">
      <c r="A110" s="479"/>
      <c r="B110" s="478"/>
      <c r="C110" s="621" t="s">
        <v>67</v>
      </c>
      <c r="D110" s="621"/>
      <c r="E110" s="621"/>
      <c r="F110" s="480" t="s">
        <v>465</v>
      </c>
      <c r="G110" s="480" t="s">
        <v>535</v>
      </c>
      <c r="H110" s="480"/>
      <c r="I110" s="480" t="s">
        <v>536</v>
      </c>
      <c r="J110" s="481"/>
      <c r="K110" s="480"/>
      <c r="L110" s="481"/>
      <c r="M110" s="480"/>
      <c r="N110" s="482"/>
    </row>
    <row r="111" spans="1:35" s="53" customFormat="1" ht="15" customHeight="1" x14ac:dyDescent="0.25">
      <c r="A111" s="479"/>
      <c r="B111" s="478"/>
      <c r="C111" s="621" t="s">
        <v>68</v>
      </c>
      <c r="D111" s="621"/>
      <c r="E111" s="621"/>
      <c r="F111" s="480" t="s">
        <v>465</v>
      </c>
      <c r="G111" s="480" t="s">
        <v>388</v>
      </c>
      <c r="H111" s="480"/>
      <c r="I111" s="480" t="s">
        <v>537</v>
      </c>
      <c r="J111" s="481"/>
      <c r="K111" s="480"/>
      <c r="L111" s="481"/>
      <c r="M111" s="480"/>
      <c r="N111" s="482"/>
      <c r="AH111" s="60" t="s">
        <v>79</v>
      </c>
    </row>
    <row r="112" spans="1:35" s="53" customFormat="1" ht="16.5" customHeight="1" x14ac:dyDescent="0.3">
      <c r="A112" s="479"/>
      <c r="B112" s="478"/>
      <c r="C112" s="635" t="s">
        <v>69</v>
      </c>
      <c r="D112" s="635"/>
      <c r="E112" s="635"/>
      <c r="F112" s="483"/>
      <c r="G112" s="483"/>
      <c r="H112" s="483"/>
      <c r="I112" s="483"/>
      <c r="J112" s="484">
        <v>468.17</v>
      </c>
      <c r="K112" s="483"/>
      <c r="L112" s="484">
        <v>32.78</v>
      </c>
      <c r="M112" s="483"/>
      <c r="N112" s="485"/>
      <c r="O112" s="61"/>
      <c r="P112" s="61"/>
      <c r="Q112" s="61"/>
      <c r="AH112" s="60"/>
      <c r="AI112" s="55" t="s">
        <v>80</v>
      </c>
    </row>
    <row r="113" spans="1:35" s="53" customFormat="1" ht="16.5" customHeight="1" x14ac:dyDescent="0.3">
      <c r="A113" s="479"/>
      <c r="B113" s="478"/>
      <c r="C113" s="621" t="s">
        <v>70</v>
      </c>
      <c r="D113" s="621"/>
      <c r="E113" s="621"/>
      <c r="F113" s="480"/>
      <c r="G113" s="480"/>
      <c r="H113" s="480"/>
      <c r="I113" s="480"/>
      <c r="J113" s="481"/>
      <c r="K113" s="480"/>
      <c r="L113" s="481">
        <v>21.18</v>
      </c>
      <c r="M113" s="480"/>
      <c r="N113" s="482">
        <v>755</v>
      </c>
      <c r="O113" s="61"/>
      <c r="P113" s="61"/>
      <c r="Q113" s="61"/>
      <c r="AH113" s="60"/>
      <c r="AI113" s="55" t="s">
        <v>81</v>
      </c>
    </row>
    <row r="114" spans="1:35" s="53" customFormat="1" ht="16.5" customHeight="1" x14ac:dyDescent="0.3">
      <c r="A114" s="479"/>
      <c r="B114" s="478" t="s">
        <v>469</v>
      </c>
      <c r="C114" s="621" t="s">
        <v>71</v>
      </c>
      <c r="D114" s="621"/>
      <c r="E114" s="621"/>
      <c r="F114" s="480" t="s">
        <v>470</v>
      </c>
      <c r="G114" s="480" t="s">
        <v>471</v>
      </c>
      <c r="H114" s="480"/>
      <c r="I114" s="480" t="s">
        <v>471</v>
      </c>
      <c r="J114" s="481"/>
      <c r="K114" s="480"/>
      <c r="L114" s="481">
        <v>20.54</v>
      </c>
      <c r="M114" s="480"/>
      <c r="N114" s="482">
        <v>732</v>
      </c>
      <c r="O114" s="61"/>
      <c r="P114" s="61"/>
      <c r="Q114" s="61"/>
      <c r="AH114" s="60"/>
      <c r="AI114" s="55" t="s">
        <v>82</v>
      </c>
    </row>
    <row r="115" spans="1:35" s="53" customFormat="1" ht="16.5" customHeight="1" x14ac:dyDescent="0.3">
      <c r="A115" s="479"/>
      <c r="B115" s="478" t="s">
        <v>472</v>
      </c>
      <c r="C115" s="621" t="s">
        <v>72</v>
      </c>
      <c r="D115" s="621"/>
      <c r="E115" s="621"/>
      <c r="F115" s="480" t="s">
        <v>470</v>
      </c>
      <c r="G115" s="480" t="s">
        <v>473</v>
      </c>
      <c r="H115" s="480"/>
      <c r="I115" s="480" t="s">
        <v>473</v>
      </c>
      <c r="J115" s="481"/>
      <c r="K115" s="480"/>
      <c r="L115" s="481">
        <v>10.8</v>
      </c>
      <c r="M115" s="480"/>
      <c r="N115" s="482">
        <v>385</v>
      </c>
      <c r="O115" s="61"/>
      <c r="P115" s="61"/>
      <c r="Q115" s="61"/>
      <c r="AH115" s="60"/>
      <c r="AI115" s="55" t="s">
        <v>83</v>
      </c>
    </row>
    <row r="116" spans="1:35" s="53" customFormat="1" ht="16.5" customHeight="1" x14ac:dyDescent="0.3">
      <c r="A116" s="486"/>
      <c r="B116" s="487"/>
      <c r="C116" s="631" t="s">
        <v>73</v>
      </c>
      <c r="D116" s="631"/>
      <c r="E116" s="631"/>
      <c r="F116" s="474"/>
      <c r="G116" s="474"/>
      <c r="H116" s="474"/>
      <c r="I116" s="474"/>
      <c r="J116" s="475"/>
      <c r="K116" s="474"/>
      <c r="L116" s="475">
        <v>64.12</v>
      </c>
      <c r="M116" s="483"/>
      <c r="N116" s="476">
        <v>1984</v>
      </c>
      <c r="O116" s="61"/>
      <c r="P116" s="61"/>
      <c r="Q116" s="61"/>
      <c r="AH116" s="60"/>
      <c r="AI116" s="55" t="s">
        <v>84</v>
      </c>
    </row>
    <row r="117" spans="1:35" s="53" customFormat="1" ht="16.5" customHeight="1" x14ac:dyDescent="0.3">
      <c r="A117" s="472" t="s">
        <v>112</v>
      </c>
      <c r="B117" s="473" t="s">
        <v>538</v>
      </c>
      <c r="C117" s="631" t="s">
        <v>391</v>
      </c>
      <c r="D117" s="631"/>
      <c r="E117" s="631"/>
      <c r="F117" s="474" t="s">
        <v>76</v>
      </c>
      <c r="G117" s="474"/>
      <c r="H117" s="474"/>
      <c r="I117" s="474" t="s">
        <v>539</v>
      </c>
      <c r="J117" s="475">
        <v>52920.92</v>
      </c>
      <c r="K117" s="474"/>
      <c r="L117" s="475">
        <v>158.76</v>
      </c>
      <c r="M117" s="474" t="s">
        <v>587</v>
      </c>
      <c r="N117" s="476">
        <v>1364</v>
      </c>
      <c r="O117" s="61"/>
      <c r="P117" s="61"/>
      <c r="Q117" s="61"/>
      <c r="AH117" s="60"/>
      <c r="AI117" s="55" t="s">
        <v>85</v>
      </c>
    </row>
    <row r="118" spans="1:35" s="53" customFormat="1" ht="16.5" customHeight="1" x14ac:dyDescent="0.3">
      <c r="A118" s="486"/>
      <c r="B118" s="487"/>
      <c r="C118" s="451" t="s">
        <v>540</v>
      </c>
      <c r="D118" s="488"/>
      <c r="E118" s="488"/>
      <c r="F118" s="489"/>
      <c r="G118" s="489"/>
      <c r="H118" s="489"/>
      <c r="I118" s="489"/>
      <c r="J118" s="490"/>
      <c r="K118" s="489"/>
      <c r="L118" s="490"/>
      <c r="M118" s="491"/>
      <c r="N118" s="492"/>
      <c r="O118" s="61"/>
      <c r="P118" s="61"/>
      <c r="Q118" s="61"/>
      <c r="AH118" s="60"/>
      <c r="AI118" s="55" t="s">
        <v>86</v>
      </c>
    </row>
    <row r="119" spans="1:35" s="53" customFormat="1" ht="16.5" customHeight="1" x14ac:dyDescent="0.3">
      <c r="A119" s="472" t="s">
        <v>113</v>
      </c>
      <c r="B119" s="473" t="s">
        <v>541</v>
      </c>
      <c r="C119" s="631" t="s">
        <v>107</v>
      </c>
      <c r="D119" s="631"/>
      <c r="E119" s="631"/>
      <c r="F119" s="474" t="s">
        <v>374</v>
      </c>
      <c r="G119" s="474"/>
      <c r="H119" s="474"/>
      <c r="I119" s="474" t="s">
        <v>383</v>
      </c>
      <c r="J119" s="475"/>
      <c r="K119" s="474"/>
      <c r="L119" s="475"/>
      <c r="M119" s="474"/>
      <c r="N119" s="476"/>
      <c r="O119" s="61"/>
      <c r="P119" s="61"/>
      <c r="Q119" s="61"/>
      <c r="AH119" s="60"/>
      <c r="AI119" s="55" t="s">
        <v>81</v>
      </c>
    </row>
    <row r="120" spans="1:35" s="53" customFormat="1" ht="16.5" customHeight="1" x14ac:dyDescent="0.3">
      <c r="A120" s="479"/>
      <c r="B120" s="478" t="s">
        <v>57</v>
      </c>
      <c r="C120" s="621" t="s">
        <v>60</v>
      </c>
      <c r="D120" s="621"/>
      <c r="E120" s="621"/>
      <c r="F120" s="480"/>
      <c r="G120" s="480"/>
      <c r="H120" s="480"/>
      <c r="I120" s="480"/>
      <c r="J120" s="481">
        <v>96.19</v>
      </c>
      <c r="K120" s="480"/>
      <c r="L120" s="481">
        <v>7.7</v>
      </c>
      <c r="M120" s="480" t="s">
        <v>520</v>
      </c>
      <c r="N120" s="482">
        <v>274</v>
      </c>
      <c r="O120" s="61"/>
      <c r="P120" s="61"/>
      <c r="Q120" s="61"/>
      <c r="AH120" s="60"/>
      <c r="AI120" s="55" t="s">
        <v>87</v>
      </c>
    </row>
    <row r="121" spans="1:35" s="53" customFormat="1" ht="16.5" customHeight="1" x14ac:dyDescent="0.3">
      <c r="A121" s="479"/>
      <c r="B121" s="478" t="s">
        <v>65</v>
      </c>
      <c r="C121" s="621" t="s">
        <v>66</v>
      </c>
      <c r="D121" s="621"/>
      <c r="E121" s="621"/>
      <c r="F121" s="480"/>
      <c r="G121" s="480"/>
      <c r="H121" s="480"/>
      <c r="I121" s="480"/>
      <c r="J121" s="481">
        <v>1.92</v>
      </c>
      <c r="K121" s="480"/>
      <c r="L121" s="481">
        <v>0.15</v>
      </c>
      <c r="M121" s="480" t="s">
        <v>587</v>
      </c>
      <c r="N121" s="482">
        <v>1</v>
      </c>
      <c r="O121" s="61"/>
      <c r="P121" s="61"/>
      <c r="Q121" s="61"/>
      <c r="AH121" s="60"/>
      <c r="AI121" s="55" t="s">
        <v>88</v>
      </c>
    </row>
    <row r="122" spans="1:35" s="53" customFormat="1" ht="16.5" customHeight="1" x14ac:dyDescent="0.3">
      <c r="A122" s="479"/>
      <c r="B122" s="478"/>
      <c r="C122" s="621" t="s">
        <v>67</v>
      </c>
      <c r="D122" s="621"/>
      <c r="E122" s="621"/>
      <c r="F122" s="480" t="s">
        <v>465</v>
      </c>
      <c r="G122" s="480" t="s">
        <v>542</v>
      </c>
      <c r="H122" s="480"/>
      <c r="I122" s="480" t="s">
        <v>543</v>
      </c>
      <c r="J122" s="481"/>
      <c r="K122" s="480"/>
      <c r="L122" s="481"/>
      <c r="M122" s="480"/>
      <c r="N122" s="482"/>
      <c r="O122" s="61"/>
      <c r="P122" s="61"/>
      <c r="Q122" s="61"/>
      <c r="AH122" s="60"/>
      <c r="AI122" s="55" t="s">
        <v>89</v>
      </c>
    </row>
    <row r="123" spans="1:35" s="53" customFormat="1" ht="16.5" customHeight="1" x14ac:dyDescent="0.3">
      <c r="A123" s="479"/>
      <c r="B123" s="478"/>
      <c r="C123" s="635" t="s">
        <v>69</v>
      </c>
      <c r="D123" s="635"/>
      <c r="E123" s="635"/>
      <c r="F123" s="483"/>
      <c r="G123" s="483"/>
      <c r="H123" s="483"/>
      <c r="I123" s="483"/>
      <c r="J123" s="484">
        <v>98.11</v>
      </c>
      <c r="K123" s="483"/>
      <c r="L123" s="484">
        <v>7.85</v>
      </c>
      <c r="M123" s="483"/>
      <c r="N123" s="485"/>
      <c r="O123" s="61"/>
      <c r="P123" s="61"/>
      <c r="Q123" s="61"/>
      <c r="AH123" s="60"/>
      <c r="AI123" s="55" t="s">
        <v>90</v>
      </c>
    </row>
    <row r="124" spans="1:35" s="53" customFormat="1" ht="16.5" customHeight="1" x14ac:dyDescent="0.3">
      <c r="A124" s="479"/>
      <c r="B124" s="478"/>
      <c r="C124" s="621" t="s">
        <v>70</v>
      </c>
      <c r="D124" s="621"/>
      <c r="E124" s="621"/>
      <c r="F124" s="480"/>
      <c r="G124" s="480"/>
      <c r="H124" s="480"/>
      <c r="I124" s="480"/>
      <c r="J124" s="481"/>
      <c r="K124" s="480"/>
      <c r="L124" s="481">
        <v>7.7</v>
      </c>
      <c r="M124" s="480"/>
      <c r="N124" s="482">
        <v>274</v>
      </c>
      <c r="O124" s="61"/>
      <c r="P124" s="61"/>
      <c r="Q124" s="61"/>
      <c r="AH124" s="60"/>
      <c r="AI124" s="55" t="s">
        <v>91</v>
      </c>
    </row>
    <row r="125" spans="1:35" s="53" customFormat="1" ht="16.5" customHeight="1" x14ac:dyDescent="0.3">
      <c r="A125" s="479"/>
      <c r="B125" s="478" t="s">
        <v>469</v>
      </c>
      <c r="C125" s="621" t="s">
        <v>71</v>
      </c>
      <c r="D125" s="621"/>
      <c r="E125" s="621"/>
      <c r="F125" s="480" t="s">
        <v>470</v>
      </c>
      <c r="G125" s="480" t="s">
        <v>471</v>
      </c>
      <c r="H125" s="480"/>
      <c r="I125" s="480" t="s">
        <v>471</v>
      </c>
      <c r="J125" s="481"/>
      <c r="K125" s="480"/>
      <c r="L125" s="481">
        <v>7.47</v>
      </c>
      <c r="M125" s="480"/>
      <c r="N125" s="482">
        <v>266</v>
      </c>
      <c r="O125" s="61"/>
      <c r="P125" s="61"/>
      <c r="Q125" s="61"/>
      <c r="AH125" s="60"/>
      <c r="AI125" s="55" t="s">
        <v>92</v>
      </c>
    </row>
    <row r="126" spans="1:35" s="53" customFormat="1" ht="16.5" customHeight="1" x14ac:dyDescent="0.3">
      <c r="A126" s="479"/>
      <c r="B126" s="478" t="s">
        <v>472</v>
      </c>
      <c r="C126" s="621" t="s">
        <v>72</v>
      </c>
      <c r="D126" s="621"/>
      <c r="E126" s="621"/>
      <c r="F126" s="480" t="s">
        <v>470</v>
      </c>
      <c r="G126" s="480" t="s">
        <v>473</v>
      </c>
      <c r="H126" s="480"/>
      <c r="I126" s="480" t="s">
        <v>473</v>
      </c>
      <c r="J126" s="481"/>
      <c r="K126" s="480"/>
      <c r="L126" s="481">
        <v>3.93</v>
      </c>
      <c r="M126" s="480"/>
      <c r="N126" s="482">
        <v>140</v>
      </c>
      <c r="O126" s="61"/>
      <c r="P126" s="61"/>
      <c r="Q126" s="61"/>
      <c r="AH126" s="60"/>
      <c r="AI126" s="55" t="s">
        <v>93</v>
      </c>
    </row>
    <row r="127" spans="1:35" s="53" customFormat="1" ht="16.5" customHeight="1" x14ac:dyDescent="0.3">
      <c r="A127" s="486"/>
      <c r="B127" s="487"/>
      <c r="C127" s="631" t="s">
        <v>73</v>
      </c>
      <c r="D127" s="631"/>
      <c r="E127" s="631"/>
      <c r="F127" s="474"/>
      <c r="G127" s="474"/>
      <c r="H127" s="474"/>
      <c r="I127" s="474"/>
      <c r="J127" s="475"/>
      <c r="K127" s="474"/>
      <c r="L127" s="475">
        <v>19.25</v>
      </c>
      <c r="M127" s="483"/>
      <c r="N127" s="476">
        <v>681</v>
      </c>
      <c r="O127" s="61"/>
      <c r="P127" s="61"/>
      <c r="Q127" s="61"/>
      <c r="AH127" s="60"/>
      <c r="AI127" s="55" t="s">
        <v>94</v>
      </c>
    </row>
    <row r="128" spans="1:35" s="53" customFormat="1" ht="16.5" customHeight="1" x14ac:dyDescent="0.3">
      <c r="A128" s="489"/>
      <c r="B128" s="487"/>
      <c r="C128" s="487"/>
      <c r="D128" s="487"/>
      <c r="E128" s="487"/>
      <c r="F128" s="489"/>
      <c r="G128" s="489"/>
      <c r="H128" s="489"/>
      <c r="I128" s="489"/>
      <c r="J128" s="493"/>
      <c r="K128" s="489"/>
      <c r="L128" s="493"/>
      <c r="M128" s="480"/>
      <c r="N128" s="493"/>
      <c r="O128" s="61"/>
      <c r="P128" s="61"/>
      <c r="Q128" s="61"/>
      <c r="AH128" s="60"/>
      <c r="AI128" s="55" t="s">
        <v>95</v>
      </c>
    </row>
    <row r="129" spans="1:36" s="53" customFormat="1" ht="16.5" customHeight="1" x14ac:dyDescent="0.3">
      <c r="A129" s="494"/>
      <c r="B129" s="495"/>
      <c r="C129" s="631" t="s">
        <v>490</v>
      </c>
      <c r="D129" s="631"/>
      <c r="E129" s="631"/>
      <c r="F129" s="631"/>
      <c r="G129" s="631"/>
      <c r="H129" s="631"/>
      <c r="I129" s="631"/>
      <c r="J129" s="631"/>
      <c r="K129" s="631"/>
      <c r="L129" s="496"/>
      <c r="M129" s="497"/>
      <c r="N129" s="498"/>
      <c r="O129" s="61"/>
      <c r="P129" s="61"/>
      <c r="Q129" s="61"/>
      <c r="AH129" s="60"/>
      <c r="AI129" s="55" t="s">
        <v>96</v>
      </c>
    </row>
    <row r="130" spans="1:36" s="53" customFormat="1" ht="16.5" customHeight="1" x14ac:dyDescent="0.3">
      <c r="A130" s="499"/>
      <c r="B130" s="478"/>
      <c r="C130" s="621" t="s">
        <v>80</v>
      </c>
      <c r="D130" s="621"/>
      <c r="E130" s="621"/>
      <c r="F130" s="621"/>
      <c r="G130" s="621"/>
      <c r="H130" s="621"/>
      <c r="I130" s="621"/>
      <c r="J130" s="621"/>
      <c r="K130" s="621"/>
      <c r="L130" s="500">
        <v>448.66</v>
      </c>
      <c r="M130" s="501"/>
      <c r="N130" s="502">
        <v>8434</v>
      </c>
      <c r="O130" s="61"/>
      <c r="P130" s="61"/>
      <c r="Q130" s="61"/>
      <c r="AH130" s="60"/>
      <c r="AJ130" s="60" t="s">
        <v>97</v>
      </c>
    </row>
    <row r="131" spans="1:36" s="53" customFormat="1" ht="1.5" customHeight="1" x14ac:dyDescent="0.25">
      <c r="A131" s="499"/>
      <c r="B131" s="478"/>
      <c r="C131" s="621" t="s">
        <v>81</v>
      </c>
      <c r="D131" s="621"/>
      <c r="E131" s="621"/>
      <c r="F131" s="621"/>
      <c r="G131" s="621"/>
      <c r="H131" s="621"/>
      <c r="I131" s="621"/>
      <c r="J131" s="621"/>
      <c r="K131" s="621"/>
      <c r="L131" s="500"/>
      <c r="M131" s="501"/>
      <c r="N131" s="502"/>
    </row>
    <row r="132" spans="1:36" s="53" customFormat="1" ht="44.25" customHeight="1" x14ac:dyDescent="0.25">
      <c r="A132" s="499"/>
      <c r="B132" s="478"/>
      <c r="C132" s="621" t="s">
        <v>82</v>
      </c>
      <c r="D132" s="621"/>
      <c r="E132" s="621"/>
      <c r="F132" s="621"/>
      <c r="G132" s="621"/>
      <c r="H132" s="621"/>
      <c r="I132" s="621"/>
      <c r="J132" s="621"/>
      <c r="K132" s="621"/>
      <c r="L132" s="500">
        <v>163.03</v>
      </c>
      <c r="M132" s="501"/>
      <c r="N132" s="502">
        <v>5807</v>
      </c>
    </row>
    <row r="133" spans="1:36" s="57" customFormat="1" ht="12.75" customHeight="1" x14ac:dyDescent="0.2">
      <c r="A133" s="499"/>
      <c r="B133" s="478"/>
      <c r="C133" s="621" t="s">
        <v>83</v>
      </c>
      <c r="D133" s="621"/>
      <c r="E133" s="621"/>
      <c r="F133" s="621"/>
      <c r="G133" s="621"/>
      <c r="H133" s="621"/>
      <c r="I133" s="621"/>
      <c r="J133" s="621"/>
      <c r="K133" s="621"/>
      <c r="L133" s="500">
        <v>65.489999999999995</v>
      </c>
      <c r="M133" s="501"/>
      <c r="N133" s="502">
        <v>736</v>
      </c>
      <c r="U133" s="56"/>
      <c r="V133" s="56"/>
      <c r="W133" s="56"/>
      <c r="X133" s="56"/>
      <c r="Y133" s="56"/>
      <c r="Z133" s="56"/>
      <c r="AA133" s="56"/>
      <c r="AB133" s="56"/>
      <c r="AC133" s="56"/>
      <c r="AD133" s="56"/>
      <c r="AE133" s="56"/>
      <c r="AF133" s="56"/>
      <c r="AG133" s="56"/>
      <c r="AH133" s="56"/>
      <c r="AI133" s="56"/>
      <c r="AJ133" s="56"/>
    </row>
    <row r="134" spans="1:36" s="57" customFormat="1" ht="13.5" customHeight="1" x14ac:dyDescent="0.2">
      <c r="A134" s="499"/>
      <c r="B134" s="478"/>
      <c r="C134" s="621" t="s">
        <v>84</v>
      </c>
      <c r="D134" s="621"/>
      <c r="E134" s="621"/>
      <c r="F134" s="621"/>
      <c r="G134" s="621"/>
      <c r="H134" s="621"/>
      <c r="I134" s="621"/>
      <c r="J134" s="621"/>
      <c r="K134" s="621"/>
      <c r="L134" s="500">
        <v>4.07</v>
      </c>
      <c r="M134" s="501"/>
      <c r="N134" s="502">
        <v>145</v>
      </c>
      <c r="U134" s="56"/>
      <c r="V134" s="56"/>
      <c r="W134" s="56"/>
      <c r="X134" s="56"/>
      <c r="Y134" s="56"/>
      <c r="Z134" s="56"/>
      <c r="AA134" s="56"/>
      <c r="AB134" s="56"/>
      <c r="AC134" s="56"/>
      <c r="AD134" s="56"/>
      <c r="AE134" s="56"/>
      <c r="AF134" s="56"/>
      <c r="AG134" s="56"/>
      <c r="AH134" s="56"/>
      <c r="AI134" s="56"/>
      <c r="AJ134" s="56"/>
    </row>
    <row r="135" spans="1:36" s="57" customFormat="1" ht="13.5" customHeight="1" x14ac:dyDescent="0.2">
      <c r="A135" s="499"/>
      <c r="B135" s="478"/>
      <c r="C135" s="621" t="s">
        <v>85</v>
      </c>
      <c r="D135" s="621"/>
      <c r="E135" s="621"/>
      <c r="F135" s="621"/>
      <c r="G135" s="621"/>
      <c r="H135" s="621"/>
      <c r="I135" s="621"/>
      <c r="J135" s="621"/>
      <c r="K135" s="621"/>
      <c r="L135" s="500">
        <v>220.14</v>
      </c>
      <c r="M135" s="501"/>
      <c r="N135" s="502">
        <v>1891</v>
      </c>
      <c r="U135" s="56"/>
      <c r="V135" s="56"/>
      <c r="W135" s="56"/>
      <c r="X135" s="56"/>
      <c r="Y135" s="56"/>
      <c r="Z135" s="56"/>
      <c r="AA135" s="56"/>
      <c r="AB135" s="56"/>
      <c r="AC135" s="56"/>
      <c r="AD135" s="56"/>
      <c r="AE135" s="56"/>
      <c r="AF135" s="56"/>
      <c r="AG135" s="56"/>
      <c r="AH135" s="56"/>
      <c r="AI135" s="56"/>
      <c r="AJ135" s="56"/>
    </row>
    <row r="136" spans="1:36" s="57" customFormat="1" ht="13.5" customHeight="1" x14ac:dyDescent="0.2">
      <c r="A136" s="499"/>
      <c r="B136" s="478"/>
      <c r="C136" s="621" t="s">
        <v>86</v>
      </c>
      <c r="D136" s="621"/>
      <c r="E136" s="621"/>
      <c r="F136" s="621"/>
      <c r="G136" s="621"/>
      <c r="H136" s="621"/>
      <c r="I136" s="621"/>
      <c r="J136" s="621"/>
      <c r="K136" s="621"/>
      <c r="L136" s="500">
        <v>695.96</v>
      </c>
      <c r="M136" s="501"/>
      <c r="N136" s="502">
        <v>17243</v>
      </c>
      <c r="U136" s="56"/>
      <c r="V136" s="56"/>
      <c r="W136" s="56"/>
      <c r="X136" s="56"/>
      <c r="Y136" s="56"/>
      <c r="Z136" s="56"/>
      <c r="AA136" s="56"/>
      <c r="AB136" s="56"/>
      <c r="AC136" s="56"/>
      <c r="AD136" s="56"/>
      <c r="AE136" s="56"/>
      <c r="AF136" s="56"/>
      <c r="AG136" s="56"/>
      <c r="AH136" s="56"/>
      <c r="AI136" s="56"/>
      <c r="AJ136" s="56"/>
    </row>
    <row r="137" spans="1:36" s="53" customFormat="1" ht="21" customHeight="1" x14ac:dyDescent="0.25">
      <c r="A137" s="499"/>
      <c r="B137" s="478"/>
      <c r="C137" s="621" t="s">
        <v>81</v>
      </c>
      <c r="D137" s="621"/>
      <c r="E137" s="621"/>
      <c r="F137" s="621"/>
      <c r="G137" s="621"/>
      <c r="H137" s="621"/>
      <c r="I137" s="621"/>
      <c r="J137" s="621"/>
      <c r="K137" s="621"/>
      <c r="L137" s="500"/>
      <c r="M137" s="501"/>
      <c r="N137" s="502"/>
    </row>
    <row r="138" spans="1:36" s="53" customFormat="1" ht="15" customHeight="1" x14ac:dyDescent="0.25">
      <c r="A138" s="499"/>
      <c r="B138" s="478"/>
      <c r="C138" s="621" t="s">
        <v>87</v>
      </c>
      <c r="D138" s="621"/>
      <c r="E138" s="621"/>
      <c r="F138" s="621"/>
      <c r="G138" s="621"/>
      <c r="H138" s="621"/>
      <c r="I138" s="621"/>
      <c r="J138" s="621"/>
      <c r="K138" s="621"/>
      <c r="L138" s="500">
        <v>163.03</v>
      </c>
      <c r="M138" s="501"/>
      <c r="N138" s="502">
        <v>5807</v>
      </c>
    </row>
    <row r="139" spans="1:36" ht="10.5" customHeight="1" x14ac:dyDescent="0.2">
      <c r="A139" s="499"/>
      <c r="B139" s="478"/>
      <c r="C139" s="621" t="s">
        <v>88</v>
      </c>
      <c r="D139" s="621"/>
      <c r="E139" s="621"/>
      <c r="F139" s="621"/>
      <c r="G139" s="621"/>
      <c r="H139" s="621"/>
      <c r="I139" s="621"/>
      <c r="J139" s="621"/>
      <c r="K139" s="621"/>
      <c r="L139" s="500">
        <v>65.489999999999995</v>
      </c>
      <c r="M139" s="501"/>
      <c r="N139" s="502">
        <v>736</v>
      </c>
    </row>
    <row r="140" spans="1:36" ht="10.5" customHeight="1" x14ac:dyDescent="0.2">
      <c r="A140" s="499"/>
      <c r="B140" s="478"/>
      <c r="C140" s="621" t="s">
        <v>89</v>
      </c>
      <c r="D140" s="621"/>
      <c r="E140" s="621"/>
      <c r="F140" s="621"/>
      <c r="G140" s="621"/>
      <c r="H140" s="621"/>
      <c r="I140" s="621"/>
      <c r="J140" s="621"/>
      <c r="K140" s="621"/>
      <c r="L140" s="500">
        <v>4.07</v>
      </c>
      <c r="M140" s="501"/>
      <c r="N140" s="502">
        <v>145</v>
      </c>
    </row>
    <row r="141" spans="1:36" ht="10.5" customHeight="1" x14ac:dyDescent="0.2">
      <c r="A141" s="499"/>
      <c r="B141" s="478"/>
      <c r="C141" s="621" t="s">
        <v>90</v>
      </c>
      <c r="D141" s="621"/>
      <c r="E141" s="621"/>
      <c r="F141" s="621"/>
      <c r="G141" s="621"/>
      <c r="H141" s="621"/>
      <c r="I141" s="621"/>
      <c r="J141" s="621"/>
      <c r="K141" s="621"/>
      <c r="L141" s="500">
        <v>220.14</v>
      </c>
      <c r="M141" s="501"/>
      <c r="N141" s="502">
        <v>1891</v>
      </c>
    </row>
    <row r="142" spans="1:36" ht="10.5" customHeight="1" x14ac:dyDescent="0.2">
      <c r="A142" s="499"/>
      <c r="B142" s="478"/>
      <c r="C142" s="621" t="s">
        <v>91</v>
      </c>
      <c r="D142" s="621"/>
      <c r="E142" s="621"/>
      <c r="F142" s="621"/>
      <c r="G142" s="621"/>
      <c r="H142" s="621"/>
      <c r="I142" s="621"/>
      <c r="J142" s="621"/>
      <c r="K142" s="621"/>
      <c r="L142" s="500">
        <v>162.08000000000001</v>
      </c>
      <c r="M142" s="501"/>
      <c r="N142" s="502">
        <v>5773</v>
      </c>
    </row>
    <row r="143" spans="1:36" ht="10.5" customHeight="1" x14ac:dyDescent="0.2">
      <c r="A143" s="499"/>
      <c r="B143" s="478"/>
      <c r="C143" s="621" t="s">
        <v>92</v>
      </c>
      <c r="D143" s="621"/>
      <c r="E143" s="621"/>
      <c r="F143" s="621"/>
      <c r="G143" s="621"/>
      <c r="H143" s="621"/>
      <c r="I143" s="621"/>
      <c r="J143" s="621"/>
      <c r="K143" s="621"/>
      <c r="L143" s="500">
        <v>85.22</v>
      </c>
      <c r="M143" s="501"/>
      <c r="N143" s="502">
        <v>3036</v>
      </c>
    </row>
    <row r="144" spans="1:36" ht="10.5" customHeight="1" x14ac:dyDescent="0.2">
      <c r="A144" s="499"/>
      <c r="B144" s="478"/>
      <c r="C144" s="621" t="s">
        <v>94</v>
      </c>
      <c r="D144" s="621"/>
      <c r="E144" s="621"/>
      <c r="F144" s="621"/>
      <c r="G144" s="621"/>
      <c r="H144" s="621"/>
      <c r="I144" s="621"/>
      <c r="J144" s="621"/>
      <c r="K144" s="621"/>
      <c r="L144" s="500">
        <v>167.1</v>
      </c>
      <c r="M144" s="501"/>
      <c r="N144" s="502">
        <v>5952</v>
      </c>
    </row>
    <row r="145" spans="1:14" ht="10.5" customHeight="1" x14ac:dyDescent="0.2">
      <c r="A145" s="499"/>
      <c r="B145" s="478"/>
      <c r="C145" s="621" t="s">
        <v>95</v>
      </c>
      <c r="D145" s="621"/>
      <c r="E145" s="621"/>
      <c r="F145" s="621"/>
      <c r="G145" s="621"/>
      <c r="H145" s="621"/>
      <c r="I145" s="621"/>
      <c r="J145" s="621"/>
      <c r="K145" s="621"/>
      <c r="L145" s="500">
        <v>162.08000000000001</v>
      </c>
      <c r="M145" s="501"/>
      <c r="N145" s="502">
        <v>5773</v>
      </c>
    </row>
    <row r="146" spans="1:14" ht="10.5" customHeight="1" x14ac:dyDescent="0.2">
      <c r="A146" s="499"/>
      <c r="B146" s="478"/>
      <c r="C146" s="621" t="s">
        <v>96</v>
      </c>
      <c r="D146" s="621"/>
      <c r="E146" s="621"/>
      <c r="F146" s="621"/>
      <c r="G146" s="621"/>
      <c r="H146" s="621"/>
      <c r="I146" s="621"/>
      <c r="J146" s="621"/>
      <c r="K146" s="621"/>
      <c r="L146" s="500">
        <v>85.22</v>
      </c>
      <c r="M146" s="501"/>
      <c r="N146" s="502">
        <v>3036</v>
      </c>
    </row>
    <row r="147" spans="1:14" ht="10.5" customHeight="1" x14ac:dyDescent="0.2">
      <c r="A147" s="499"/>
      <c r="B147" s="493"/>
      <c r="C147" s="636" t="s">
        <v>491</v>
      </c>
      <c r="D147" s="636"/>
      <c r="E147" s="636"/>
      <c r="F147" s="636"/>
      <c r="G147" s="636"/>
      <c r="H147" s="636"/>
      <c r="I147" s="636"/>
      <c r="J147" s="636"/>
      <c r="K147" s="636"/>
      <c r="L147" s="503">
        <v>695.96</v>
      </c>
      <c r="M147" s="504"/>
      <c r="N147" s="505">
        <v>17243</v>
      </c>
    </row>
    <row r="148" spans="1:14" ht="10.5" customHeight="1" x14ac:dyDescent="0.2">
      <c r="A148" s="628" t="s">
        <v>77</v>
      </c>
      <c r="B148" s="629"/>
      <c r="C148" s="629"/>
      <c r="D148" s="629"/>
      <c r="E148" s="629"/>
      <c r="F148" s="629"/>
      <c r="G148" s="629"/>
      <c r="H148" s="629"/>
      <c r="I148" s="629"/>
      <c r="J148" s="629"/>
      <c r="K148" s="629"/>
      <c r="L148" s="629"/>
      <c r="M148" s="629"/>
      <c r="N148" s="630"/>
    </row>
    <row r="149" spans="1:14" ht="34.5" customHeight="1" x14ac:dyDescent="0.2">
      <c r="A149" s="472" t="s">
        <v>126</v>
      </c>
      <c r="B149" s="473" t="s">
        <v>584</v>
      </c>
      <c r="C149" s="631" t="s">
        <v>590</v>
      </c>
      <c r="D149" s="631"/>
      <c r="E149" s="631"/>
      <c r="F149" s="474" t="s">
        <v>78</v>
      </c>
      <c r="G149" s="474"/>
      <c r="H149" s="474"/>
      <c r="I149" s="474" t="s">
        <v>57</v>
      </c>
      <c r="J149" s="475">
        <v>4402.26</v>
      </c>
      <c r="K149" s="474"/>
      <c r="L149" s="475">
        <v>4402.26</v>
      </c>
      <c r="M149" s="474" t="s">
        <v>493</v>
      </c>
      <c r="N149" s="476">
        <v>27250</v>
      </c>
    </row>
    <row r="150" spans="1:14" ht="10.5" customHeight="1" x14ac:dyDescent="0.2">
      <c r="A150" s="486"/>
      <c r="B150" s="487"/>
      <c r="C150" s="451" t="s">
        <v>494</v>
      </c>
      <c r="D150" s="488"/>
      <c r="E150" s="488"/>
      <c r="F150" s="489"/>
      <c r="G150" s="489"/>
      <c r="H150" s="489"/>
      <c r="I150" s="489"/>
      <c r="J150" s="490"/>
      <c r="K150" s="489"/>
      <c r="L150" s="490"/>
      <c r="M150" s="491"/>
      <c r="N150" s="492"/>
    </row>
    <row r="151" spans="1:14" ht="10.5" customHeight="1" x14ac:dyDescent="0.2">
      <c r="A151" s="506"/>
      <c r="B151" s="507"/>
      <c r="C151" s="621" t="s">
        <v>591</v>
      </c>
      <c r="D151" s="621"/>
      <c r="E151" s="621"/>
      <c r="F151" s="621"/>
      <c r="G151" s="621"/>
      <c r="H151" s="621"/>
      <c r="I151" s="621"/>
      <c r="J151" s="621"/>
      <c r="K151" s="621"/>
      <c r="L151" s="621"/>
      <c r="M151" s="621"/>
      <c r="N151" s="622"/>
    </row>
    <row r="152" spans="1:14" ht="10.5" customHeight="1" x14ac:dyDescent="0.2">
      <c r="A152" s="472" t="s">
        <v>116</v>
      </c>
      <c r="B152" s="473" t="s">
        <v>592</v>
      </c>
      <c r="C152" s="631" t="s">
        <v>127</v>
      </c>
      <c r="D152" s="631"/>
      <c r="E152" s="631"/>
      <c r="F152" s="474" t="s">
        <v>78</v>
      </c>
      <c r="G152" s="474"/>
      <c r="H152" s="474"/>
      <c r="I152" s="474" t="s">
        <v>63</v>
      </c>
      <c r="J152" s="475">
        <v>133.66999999999999</v>
      </c>
      <c r="K152" s="474"/>
      <c r="L152" s="475">
        <v>401.01</v>
      </c>
      <c r="M152" s="474" t="s">
        <v>493</v>
      </c>
      <c r="N152" s="476">
        <v>2482</v>
      </c>
    </row>
    <row r="153" spans="1:14" ht="10.5" customHeight="1" x14ac:dyDescent="0.2">
      <c r="A153" s="486"/>
      <c r="B153" s="487"/>
      <c r="C153" s="451" t="s">
        <v>494</v>
      </c>
      <c r="D153" s="488"/>
      <c r="E153" s="488"/>
      <c r="F153" s="489"/>
      <c r="G153" s="489"/>
      <c r="H153" s="489"/>
      <c r="I153" s="489"/>
      <c r="J153" s="490"/>
      <c r="K153" s="489"/>
      <c r="L153" s="490"/>
      <c r="M153" s="491"/>
      <c r="N153" s="492"/>
    </row>
    <row r="154" spans="1:14" ht="10.5" customHeight="1" x14ac:dyDescent="0.2">
      <c r="A154" s="506"/>
      <c r="B154" s="507"/>
      <c r="C154" s="621" t="s">
        <v>593</v>
      </c>
      <c r="D154" s="621"/>
      <c r="E154" s="621"/>
      <c r="F154" s="621"/>
      <c r="G154" s="621"/>
      <c r="H154" s="621"/>
      <c r="I154" s="621"/>
      <c r="J154" s="621"/>
      <c r="K154" s="621"/>
      <c r="L154" s="621"/>
      <c r="M154" s="621"/>
      <c r="N154" s="622"/>
    </row>
    <row r="155" spans="1:14" ht="10.5" customHeight="1" x14ac:dyDescent="0.2">
      <c r="A155" s="489"/>
      <c r="B155" s="487"/>
      <c r="C155" s="487"/>
      <c r="D155" s="487"/>
      <c r="E155" s="487"/>
      <c r="F155" s="489"/>
      <c r="G155" s="489"/>
      <c r="H155" s="489"/>
      <c r="I155" s="489"/>
      <c r="J155" s="493"/>
      <c r="K155" s="489"/>
      <c r="L155" s="493"/>
      <c r="M155" s="480"/>
      <c r="N155" s="493"/>
    </row>
    <row r="156" spans="1:14" ht="10.5" customHeight="1" x14ac:dyDescent="0.2">
      <c r="A156" s="494"/>
      <c r="B156" s="495"/>
      <c r="C156" s="631" t="s">
        <v>496</v>
      </c>
      <c r="D156" s="631"/>
      <c r="E156" s="631"/>
      <c r="F156" s="631"/>
      <c r="G156" s="631"/>
      <c r="H156" s="631"/>
      <c r="I156" s="631"/>
      <c r="J156" s="631"/>
      <c r="K156" s="631"/>
      <c r="L156" s="496"/>
      <c r="M156" s="497"/>
      <c r="N156" s="498"/>
    </row>
    <row r="157" spans="1:14" ht="10.5" customHeight="1" x14ac:dyDescent="0.2">
      <c r="A157" s="499"/>
      <c r="B157" s="478"/>
      <c r="C157" s="621" t="s">
        <v>93</v>
      </c>
      <c r="D157" s="621"/>
      <c r="E157" s="621"/>
      <c r="F157" s="621"/>
      <c r="G157" s="621"/>
      <c r="H157" s="621"/>
      <c r="I157" s="621"/>
      <c r="J157" s="621"/>
      <c r="K157" s="621"/>
      <c r="L157" s="500">
        <v>4803.2700000000004</v>
      </c>
      <c r="M157" s="501"/>
      <c r="N157" s="502">
        <v>29732</v>
      </c>
    </row>
    <row r="158" spans="1:14" ht="10.5" customHeight="1" x14ac:dyDescent="0.2">
      <c r="A158" s="499"/>
      <c r="B158" s="493"/>
      <c r="C158" s="636" t="s">
        <v>497</v>
      </c>
      <c r="D158" s="636"/>
      <c r="E158" s="636"/>
      <c r="F158" s="636"/>
      <c r="G158" s="636"/>
      <c r="H158" s="636"/>
      <c r="I158" s="636"/>
      <c r="J158" s="636"/>
      <c r="K158" s="636"/>
      <c r="L158" s="503">
        <v>4803.2700000000004</v>
      </c>
      <c r="M158" s="504"/>
      <c r="N158" s="505">
        <v>29732</v>
      </c>
    </row>
    <row r="159" spans="1:14" ht="10.5" customHeight="1" x14ac:dyDescent="0.2">
      <c r="A159" s="295"/>
      <c r="B159" s="449"/>
      <c r="C159" s="449"/>
      <c r="D159" s="449"/>
      <c r="E159" s="449"/>
      <c r="F159" s="449"/>
      <c r="G159" s="449"/>
      <c r="H159" s="449"/>
      <c r="I159" s="449"/>
      <c r="J159" s="449"/>
      <c r="K159" s="449"/>
      <c r="L159" s="508"/>
      <c r="M159" s="509"/>
      <c r="N159" s="510"/>
    </row>
    <row r="160" spans="1:14" ht="10.5" customHeight="1" x14ac:dyDescent="0.2">
      <c r="A160" s="494"/>
      <c r="B160" s="495"/>
      <c r="C160" s="631" t="s">
        <v>79</v>
      </c>
      <c r="D160" s="631"/>
      <c r="E160" s="631"/>
      <c r="F160" s="631"/>
      <c r="G160" s="631"/>
      <c r="H160" s="631"/>
      <c r="I160" s="631"/>
      <c r="J160" s="631"/>
      <c r="K160" s="631"/>
      <c r="L160" s="496"/>
      <c r="M160" s="511"/>
      <c r="N160" s="498"/>
    </row>
    <row r="161" spans="1:14" ht="10.5" customHeight="1" x14ac:dyDescent="0.2">
      <c r="A161" s="499"/>
      <c r="B161" s="478"/>
      <c r="C161" s="621" t="s">
        <v>80</v>
      </c>
      <c r="D161" s="621"/>
      <c r="E161" s="621"/>
      <c r="F161" s="621"/>
      <c r="G161" s="621"/>
      <c r="H161" s="621"/>
      <c r="I161" s="621"/>
      <c r="J161" s="621"/>
      <c r="K161" s="621"/>
      <c r="L161" s="500">
        <v>448.66</v>
      </c>
      <c r="M161" s="512"/>
      <c r="N161" s="502">
        <v>8434</v>
      </c>
    </row>
    <row r="162" spans="1:14" ht="10.5" customHeight="1" x14ac:dyDescent="0.2">
      <c r="A162" s="499"/>
      <c r="B162" s="478"/>
      <c r="C162" s="621" t="s">
        <v>81</v>
      </c>
      <c r="D162" s="621"/>
      <c r="E162" s="621"/>
      <c r="F162" s="621"/>
      <c r="G162" s="621"/>
      <c r="H162" s="621"/>
      <c r="I162" s="621"/>
      <c r="J162" s="621"/>
      <c r="K162" s="621"/>
      <c r="L162" s="500"/>
      <c r="M162" s="512"/>
      <c r="N162" s="502"/>
    </row>
    <row r="163" spans="1:14" ht="10.5" customHeight="1" x14ac:dyDescent="0.2">
      <c r="A163" s="499"/>
      <c r="B163" s="478"/>
      <c r="C163" s="621" t="s">
        <v>82</v>
      </c>
      <c r="D163" s="621"/>
      <c r="E163" s="621"/>
      <c r="F163" s="621"/>
      <c r="G163" s="621"/>
      <c r="H163" s="621"/>
      <c r="I163" s="621"/>
      <c r="J163" s="621"/>
      <c r="K163" s="621"/>
      <c r="L163" s="500">
        <v>163.03</v>
      </c>
      <c r="M163" s="512"/>
      <c r="N163" s="502">
        <v>5807</v>
      </c>
    </row>
    <row r="164" spans="1:14" ht="10.5" customHeight="1" x14ac:dyDescent="0.2">
      <c r="A164" s="499"/>
      <c r="B164" s="478"/>
      <c r="C164" s="621" t="s">
        <v>83</v>
      </c>
      <c r="D164" s="621"/>
      <c r="E164" s="621"/>
      <c r="F164" s="621"/>
      <c r="G164" s="621"/>
      <c r="H164" s="621"/>
      <c r="I164" s="621"/>
      <c r="J164" s="621"/>
      <c r="K164" s="621"/>
      <c r="L164" s="500">
        <v>65.489999999999995</v>
      </c>
      <c r="M164" s="512"/>
      <c r="N164" s="502">
        <v>736</v>
      </c>
    </row>
    <row r="165" spans="1:14" ht="10.5" customHeight="1" x14ac:dyDescent="0.2">
      <c r="A165" s="499"/>
      <c r="B165" s="478"/>
      <c r="C165" s="621" t="s">
        <v>84</v>
      </c>
      <c r="D165" s="621"/>
      <c r="E165" s="621"/>
      <c r="F165" s="621"/>
      <c r="G165" s="621"/>
      <c r="H165" s="621"/>
      <c r="I165" s="621"/>
      <c r="J165" s="621"/>
      <c r="K165" s="621"/>
      <c r="L165" s="500">
        <v>4.07</v>
      </c>
      <c r="M165" s="512"/>
      <c r="N165" s="502">
        <v>145</v>
      </c>
    </row>
    <row r="166" spans="1:14" ht="10.5" customHeight="1" x14ac:dyDescent="0.2">
      <c r="A166" s="499"/>
      <c r="B166" s="478"/>
      <c r="C166" s="621" t="s">
        <v>85</v>
      </c>
      <c r="D166" s="621"/>
      <c r="E166" s="621"/>
      <c r="F166" s="621"/>
      <c r="G166" s="621"/>
      <c r="H166" s="621"/>
      <c r="I166" s="621"/>
      <c r="J166" s="621"/>
      <c r="K166" s="621"/>
      <c r="L166" s="500">
        <v>220.14</v>
      </c>
      <c r="M166" s="512"/>
      <c r="N166" s="502">
        <v>1891</v>
      </c>
    </row>
    <row r="167" spans="1:14" ht="10.5" customHeight="1" x14ac:dyDescent="0.2">
      <c r="A167" s="499"/>
      <c r="B167" s="478"/>
      <c r="C167" s="621" t="s">
        <v>86</v>
      </c>
      <c r="D167" s="621"/>
      <c r="E167" s="621"/>
      <c r="F167" s="621"/>
      <c r="G167" s="621"/>
      <c r="H167" s="621"/>
      <c r="I167" s="621"/>
      <c r="J167" s="621"/>
      <c r="K167" s="621"/>
      <c r="L167" s="500">
        <v>695.96</v>
      </c>
      <c r="M167" s="512"/>
      <c r="N167" s="502">
        <v>17243</v>
      </c>
    </row>
    <row r="168" spans="1:14" ht="10.5" customHeight="1" x14ac:dyDescent="0.2">
      <c r="A168" s="499"/>
      <c r="B168" s="478"/>
      <c r="C168" s="621" t="s">
        <v>81</v>
      </c>
      <c r="D168" s="621"/>
      <c r="E168" s="621"/>
      <c r="F168" s="621"/>
      <c r="G168" s="621"/>
      <c r="H168" s="621"/>
      <c r="I168" s="621"/>
      <c r="J168" s="621"/>
      <c r="K168" s="621"/>
      <c r="L168" s="500"/>
      <c r="M168" s="512"/>
      <c r="N168" s="502"/>
    </row>
    <row r="169" spans="1:14" ht="10.5" customHeight="1" x14ac:dyDescent="0.2">
      <c r="A169" s="499"/>
      <c r="B169" s="478"/>
      <c r="C169" s="621" t="s">
        <v>87</v>
      </c>
      <c r="D169" s="621"/>
      <c r="E169" s="621"/>
      <c r="F169" s="621"/>
      <c r="G169" s="621"/>
      <c r="H169" s="621"/>
      <c r="I169" s="621"/>
      <c r="J169" s="621"/>
      <c r="K169" s="621"/>
      <c r="L169" s="500">
        <v>163.03</v>
      </c>
      <c r="M169" s="512"/>
      <c r="N169" s="502">
        <v>5807</v>
      </c>
    </row>
    <row r="170" spans="1:14" ht="10.5" customHeight="1" x14ac:dyDescent="0.2">
      <c r="A170" s="499"/>
      <c r="B170" s="478"/>
      <c r="C170" s="621" t="s">
        <v>88</v>
      </c>
      <c r="D170" s="621"/>
      <c r="E170" s="621"/>
      <c r="F170" s="621"/>
      <c r="G170" s="621"/>
      <c r="H170" s="621"/>
      <c r="I170" s="621"/>
      <c r="J170" s="621"/>
      <c r="K170" s="621"/>
      <c r="L170" s="500">
        <v>65.489999999999995</v>
      </c>
      <c r="M170" s="512"/>
      <c r="N170" s="502">
        <v>736</v>
      </c>
    </row>
    <row r="171" spans="1:14" ht="10.5" customHeight="1" x14ac:dyDescent="0.2">
      <c r="A171" s="499"/>
      <c r="B171" s="478"/>
      <c r="C171" s="621" t="s">
        <v>89</v>
      </c>
      <c r="D171" s="621"/>
      <c r="E171" s="621"/>
      <c r="F171" s="621"/>
      <c r="G171" s="621"/>
      <c r="H171" s="621"/>
      <c r="I171" s="621"/>
      <c r="J171" s="621"/>
      <c r="K171" s="621"/>
      <c r="L171" s="500">
        <v>4.07</v>
      </c>
      <c r="M171" s="512"/>
      <c r="N171" s="502">
        <v>145</v>
      </c>
    </row>
    <row r="172" spans="1:14" ht="10.5" customHeight="1" x14ac:dyDescent="0.2">
      <c r="A172" s="499"/>
      <c r="B172" s="478"/>
      <c r="C172" s="621" t="s">
        <v>90</v>
      </c>
      <c r="D172" s="621"/>
      <c r="E172" s="621"/>
      <c r="F172" s="621"/>
      <c r="G172" s="621"/>
      <c r="H172" s="621"/>
      <c r="I172" s="621"/>
      <c r="J172" s="621"/>
      <c r="K172" s="621"/>
      <c r="L172" s="500">
        <v>220.14</v>
      </c>
      <c r="M172" s="512"/>
      <c r="N172" s="502">
        <v>1891</v>
      </c>
    </row>
    <row r="173" spans="1:14" ht="10.5" customHeight="1" x14ac:dyDescent="0.2">
      <c r="A173" s="499"/>
      <c r="B173" s="478"/>
      <c r="C173" s="621" t="s">
        <v>91</v>
      </c>
      <c r="D173" s="621"/>
      <c r="E173" s="621"/>
      <c r="F173" s="621"/>
      <c r="G173" s="621"/>
      <c r="H173" s="621"/>
      <c r="I173" s="621"/>
      <c r="J173" s="621"/>
      <c r="K173" s="621"/>
      <c r="L173" s="500">
        <v>162.08000000000001</v>
      </c>
      <c r="M173" s="512"/>
      <c r="N173" s="502">
        <v>5773</v>
      </c>
    </row>
    <row r="174" spans="1:14" ht="10.5" customHeight="1" x14ac:dyDescent="0.2">
      <c r="A174" s="499"/>
      <c r="B174" s="478"/>
      <c r="C174" s="621" t="s">
        <v>92</v>
      </c>
      <c r="D174" s="621"/>
      <c r="E174" s="621"/>
      <c r="F174" s="621"/>
      <c r="G174" s="621"/>
      <c r="H174" s="621"/>
      <c r="I174" s="621"/>
      <c r="J174" s="621"/>
      <c r="K174" s="621"/>
      <c r="L174" s="500">
        <v>85.22</v>
      </c>
      <c r="M174" s="512"/>
      <c r="N174" s="502">
        <v>3036</v>
      </c>
    </row>
    <row r="175" spans="1:14" ht="10.5" customHeight="1" x14ac:dyDescent="0.2">
      <c r="A175" s="499"/>
      <c r="B175" s="478"/>
      <c r="C175" s="621" t="s">
        <v>93</v>
      </c>
      <c r="D175" s="621"/>
      <c r="E175" s="621"/>
      <c r="F175" s="621"/>
      <c r="G175" s="621"/>
      <c r="H175" s="621"/>
      <c r="I175" s="621"/>
      <c r="J175" s="621"/>
      <c r="K175" s="621"/>
      <c r="L175" s="500">
        <v>4803.2700000000004</v>
      </c>
      <c r="M175" s="512"/>
      <c r="N175" s="502">
        <v>29732</v>
      </c>
    </row>
    <row r="176" spans="1:14" ht="10.5" customHeight="1" x14ac:dyDescent="0.2">
      <c r="A176" s="499"/>
      <c r="B176" s="478"/>
      <c r="C176" s="621" t="s">
        <v>94</v>
      </c>
      <c r="D176" s="621"/>
      <c r="E176" s="621"/>
      <c r="F176" s="621"/>
      <c r="G176" s="621"/>
      <c r="H176" s="621"/>
      <c r="I176" s="621"/>
      <c r="J176" s="621"/>
      <c r="K176" s="621"/>
      <c r="L176" s="500">
        <v>167.1</v>
      </c>
      <c r="M176" s="512"/>
      <c r="N176" s="502">
        <v>5952</v>
      </c>
    </row>
    <row r="177" spans="1:14" ht="10.5" customHeight="1" x14ac:dyDescent="0.2">
      <c r="A177" s="499"/>
      <c r="B177" s="478"/>
      <c r="C177" s="621" t="s">
        <v>95</v>
      </c>
      <c r="D177" s="621"/>
      <c r="E177" s="621"/>
      <c r="F177" s="621"/>
      <c r="G177" s="621"/>
      <c r="H177" s="621"/>
      <c r="I177" s="621"/>
      <c r="J177" s="621"/>
      <c r="K177" s="621"/>
      <c r="L177" s="500">
        <v>162.08000000000001</v>
      </c>
      <c r="M177" s="512"/>
      <c r="N177" s="502">
        <v>5773</v>
      </c>
    </row>
    <row r="178" spans="1:14" ht="10.5" customHeight="1" x14ac:dyDescent="0.2">
      <c r="A178" s="499"/>
      <c r="B178" s="478"/>
      <c r="C178" s="621" t="s">
        <v>96</v>
      </c>
      <c r="D178" s="621"/>
      <c r="E178" s="621"/>
      <c r="F178" s="621"/>
      <c r="G178" s="621"/>
      <c r="H178" s="621"/>
      <c r="I178" s="621"/>
      <c r="J178" s="621"/>
      <c r="K178" s="621"/>
      <c r="L178" s="500">
        <v>85.22</v>
      </c>
      <c r="M178" s="512"/>
      <c r="N178" s="502">
        <v>3036</v>
      </c>
    </row>
    <row r="179" spans="1:14" ht="10.5" customHeight="1" x14ac:dyDescent="0.2">
      <c r="A179" s="499"/>
      <c r="B179" s="493"/>
      <c r="C179" s="636" t="s">
        <v>97</v>
      </c>
      <c r="D179" s="636"/>
      <c r="E179" s="636"/>
      <c r="F179" s="636"/>
      <c r="G179" s="636"/>
      <c r="H179" s="636"/>
      <c r="I179" s="636"/>
      <c r="J179" s="636"/>
      <c r="K179" s="636"/>
      <c r="L179" s="503">
        <v>5499.23</v>
      </c>
      <c r="M179" s="513"/>
      <c r="N179" s="514">
        <v>46975</v>
      </c>
    </row>
    <row r="180" spans="1:14" ht="10.5" customHeight="1" x14ac:dyDescent="0.2">
      <c r="A180" s="295"/>
      <c r="B180" s="493"/>
      <c r="C180" s="487"/>
      <c r="D180" s="487"/>
      <c r="E180" s="487"/>
      <c r="F180" s="487"/>
      <c r="G180" s="487"/>
      <c r="H180" s="487"/>
      <c r="I180" s="487"/>
      <c r="J180" s="487"/>
      <c r="K180" s="487"/>
      <c r="L180" s="503"/>
      <c r="M180" s="504"/>
      <c r="N180" s="515"/>
    </row>
    <row r="181" spans="1:14" ht="10.5" customHeight="1" x14ac:dyDescent="0.2">
      <c r="A181" s="516"/>
      <c r="B181" s="516"/>
      <c r="C181" s="516"/>
      <c r="D181" s="516"/>
      <c r="E181" s="516"/>
      <c r="F181" s="516"/>
      <c r="G181" s="516"/>
      <c r="H181" s="516"/>
      <c r="I181" s="516"/>
      <c r="J181" s="516"/>
      <c r="K181" s="516"/>
      <c r="L181" s="516"/>
      <c r="M181" s="516"/>
      <c r="N181" s="516"/>
    </row>
  </sheetData>
  <mergeCells count="159">
    <mergeCell ref="C105:E105"/>
    <mergeCell ref="C106:E106"/>
    <mergeCell ref="C107:E107"/>
    <mergeCell ref="C102:E102"/>
    <mergeCell ref="C103:E103"/>
    <mergeCell ref="C97:E97"/>
    <mergeCell ref="C98:E98"/>
    <mergeCell ref="C99:E99"/>
    <mergeCell ref="C100:E100"/>
    <mergeCell ref="C101:E101"/>
    <mergeCell ref="C130:K130"/>
    <mergeCell ref="C131:K131"/>
    <mergeCell ref="C132:K132"/>
    <mergeCell ref="C133:K133"/>
    <mergeCell ref="C134:K134"/>
    <mergeCell ref="C124:E124"/>
    <mergeCell ref="C125:E125"/>
    <mergeCell ref="C126:E126"/>
    <mergeCell ref="C127:E127"/>
    <mergeCell ref="C129:K129"/>
    <mergeCell ref="C179:K179"/>
    <mergeCell ref="C174:K174"/>
    <mergeCell ref="C175:K175"/>
    <mergeCell ref="C176:K176"/>
    <mergeCell ref="C177:K177"/>
    <mergeCell ref="C178:K178"/>
    <mergeCell ref="C169:K169"/>
    <mergeCell ref="C170:K170"/>
    <mergeCell ref="C171:K171"/>
    <mergeCell ref="C172:K172"/>
    <mergeCell ref="C173:K173"/>
    <mergeCell ref="C164:K164"/>
    <mergeCell ref="C165:K165"/>
    <mergeCell ref="C166:K166"/>
    <mergeCell ref="C167:K167"/>
    <mergeCell ref="C168:K168"/>
    <mergeCell ref="C158:K158"/>
    <mergeCell ref="C160:K160"/>
    <mergeCell ref="C161:K161"/>
    <mergeCell ref="C162:K162"/>
    <mergeCell ref="C163:K163"/>
    <mergeCell ref="C151:N151"/>
    <mergeCell ref="C152:E152"/>
    <mergeCell ref="C154:N154"/>
    <mergeCell ref="C156:K156"/>
    <mergeCell ref="C157:K157"/>
    <mergeCell ref="C145:K145"/>
    <mergeCell ref="C146:K146"/>
    <mergeCell ref="C147:K147"/>
    <mergeCell ref="A148:N148"/>
    <mergeCell ref="C149:E149"/>
    <mergeCell ref="C140:K140"/>
    <mergeCell ref="C141:K141"/>
    <mergeCell ref="C142:K142"/>
    <mergeCell ref="C143:K143"/>
    <mergeCell ref="C144:K144"/>
    <mergeCell ref="C135:K135"/>
    <mergeCell ref="C136:K136"/>
    <mergeCell ref="C137:K137"/>
    <mergeCell ref="C138:K138"/>
    <mergeCell ref="C139:K139"/>
    <mergeCell ref="C123:E123"/>
    <mergeCell ref="C113:E113"/>
    <mergeCell ref="C114:E114"/>
    <mergeCell ref="C115:E115"/>
    <mergeCell ref="C116:E116"/>
    <mergeCell ref="C117:E117"/>
    <mergeCell ref="C108:E108"/>
    <mergeCell ref="C109:E109"/>
    <mergeCell ref="C110:E110"/>
    <mergeCell ref="C111:E111"/>
    <mergeCell ref="C112:E112"/>
    <mergeCell ref="C122:E122"/>
    <mergeCell ref="C119:E119"/>
    <mergeCell ref="C120:E120"/>
    <mergeCell ref="C121:E121"/>
    <mergeCell ref="C94:E94"/>
    <mergeCell ref="C95:E95"/>
    <mergeCell ref="C96:E96"/>
    <mergeCell ref="C87:E87"/>
    <mergeCell ref="C88:E88"/>
    <mergeCell ref="C89:E89"/>
    <mergeCell ref="C90:E90"/>
    <mergeCell ref="C91:E91"/>
    <mergeCell ref="C82:E82"/>
    <mergeCell ref="C83:E83"/>
    <mergeCell ref="C84:E84"/>
    <mergeCell ref="C85:E85"/>
    <mergeCell ref="C86:E86"/>
    <mergeCell ref="C92:E92"/>
    <mergeCell ref="C93:E93"/>
    <mergeCell ref="C81:E81"/>
    <mergeCell ref="C72:E72"/>
    <mergeCell ref="C73:E73"/>
    <mergeCell ref="C74:E74"/>
    <mergeCell ref="C75:E75"/>
    <mergeCell ref="C76:E76"/>
    <mergeCell ref="C67:E67"/>
    <mergeCell ref="C68:E68"/>
    <mergeCell ref="C69:E69"/>
    <mergeCell ref="C70:E70"/>
    <mergeCell ref="C71:E71"/>
    <mergeCell ref="C77:E77"/>
    <mergeCell ref="C78:E78"/>
    <mergeCell ref="C79:E79"/>
    <mergeCell ref="C80:E80"/>
    <mergeCell ref="C62:E62"/>
    <mergeCell ref="C63:E63"/>
    <mergeCell ref="C64:E64"/>
    <mergeCell ref="C65:E65"/>
    <mergeCell ref="C66:E66"/>
    <mergeCell ref="C57:E57"/>
    <mergeCell ref="C58:E58"/>
    <mergeCell ref="C59:E59"/>
    <mergeCell ref="C60:E60"/>
    <mergeCell ref="C61:E61"/>
    <mergeCell ref="C52:E52"/>
    <mergeCell ref="C53:E53"/>
    <mergeCell ref="C54:E54"/>
    <mergeCell ref="C55:N55"/>
    <mergeCell ref="C56:E56"/>
    <mergeCell ref="C47:E47"/>
    <mergeCell ref="C48:E48"/>
    <mergeCell ref="C49:E49"/>
    <mergeCell ref="C50:E50"/>
    <mergeCell ref="C51:E51"/>
    <mergeCell ref="C45:E45"/>
    <mergeCell ref="C46:E46"/>
    <mergeCell ref="A4:C4"/>
    <mergeCell ref="K4:N4"/>
    <mergeCell ref="A5:D5"/>
    <mergeCell ref="J5:N5"/>
    <mergeCell ref="A6:D6"/>
    <mergeCell ref="J6:N6"/>
    <mergeCell ref="D10:N10"/>
    <mergeCell ref="A13:N13"/>
    <mergeCell ref="A16:N16"/>
    <mergeCell ref="A20:N20"/>
    <mergeCell ref="A40:N40"/>
    <mergeCell ref="C41:E41"/>
    <mergeCell ref="C39:E39"/>
    <mergeCell ref="A18:N18"/>
    <mergeCell ref="A36:A38"/>
    <mergeCell ref="B36:B38"/>
    <mergeCell ref="C36:E38"/>
    <mergeCell ref="F36:F38"/>
    <mergeCell ref="G36:I37"/>
    <mergeCell ref="A21:N21"/>
    <mergeCell ref="B23:F23"/>
    <mergeCell ref="B24:F24"/>
    <mergeCell ref="L33:M33"/>
    <mergeCell ref="A14:N14"/>
    <mergeCell ref="A17:N17"/>
    <mergeCell ref="J36:L37"/>
    <mergeCell ref="M36:M38"/>
    <mergeCell ref="N36:N38"/>
    <mergeCell ref="C42:N42"/>
    <mergeCell ref="C43:E43"/>
    <mergeCell ref="C44:E44"/>
  </mergeCells>
  <printOptions horizontalCentered="1"/>
  <pageMargins left="0.39370077848434498" right="0.23622047901153601" top="0.35433071851730302" bottom="0.31496062874794001" header="0.118110239505768" footer="0.118110239505768"/>
  <pageSetup paperSize="9" scale="69" fitToHeight="0" orientation="portrait" r:id="rId1"/>
  <headerFooter>
    <oddFooter>&amp;RСтраница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75"/>
  <sheetViews>
    <sheetView topLeftCell="A36" workbookViewId="0">
      <selection sqref="A1:N75"/>
    </sheetView>
  </sheetViews>
  <sheetFormatPr defaultColWidth="9.140625" defaultRowHeight="10.5" customHeight="1" x14ac:dyDescent="0.2"/>
  <cols>
    <col min="1" max="1" width="8.85546875" style="54" customWidth="1"/>
    <col min="2" max="2" width="20.140625" style="62" customWidth="1"/>
    <col min="3" max="4" width="10.42578125" style="62" customWidth="1"/>
    <col min="5" max="5" width="13.28515625" style="62" customWidth="1"/>
    <col min="6" max="6" width="8.5703125" style="62" customWidth="1"/>
    <col min="7" max="7" width="7.85546875" style="62" customWidth="1"/>
    <col min="8" max="8" width="8.42578125" style="62" customWidth="1"/>
    <col min="9" max="9" width="8.7109375" style="62" customWidth="1"/>
    <col min="10" max="10" width="8.140625" style="62" customWidth="1"/>
    <col min="11" max="11" width="8.5703125" style="62" customWidth="1"/>
    <col min="12" max="12" width="10" style="62" customWidth="1"/>
    <col min="13" max="13" width="7.85546875" style="62" customWidth="1"/>
    <col min="14" max="14" width="9.7109375" style="62" customWidth="1"/>
    <col min="15" max="15" width="11" style="62" hidden="1" customWidth="1"/>
    <col min="16" max="16" width="14.28515625" style="62" customWidth="1"/>
    <col min="17" max="20" width="9.140625" style="62"/>
    <col min="21" max="21" width="49.85546875" style="55" hidden="1" customWidth="1"/>
    <col min="22" max="22" width="44.28515625" style="55" hidden="1" customWidth="1"/>
    <col min="23" max="23" width="101.5703125" style="55" hidden="1" customWidth="1"/>
    <col min="24" max="27" width="141" style="55" hidden="1" customWidth="1"/>
    <col min="28" max="32" width="34.140625" style="55" hidden="1" customWidth="1"/>
    <col min="33" max="33" width="112" style="55" hidden="1" customWidth="1"/>
    <col min="34" max="36" width="84.42578125" style="55" hidden="1" customWidth="1"/>
    <col min="37" max="16384" width="9.140625" style="62"/>
  </cols>
  <sheetData>
    <row r="1" spans="1:25" s="53" customFormat="1" ht="15" x14ac:dyDescent="0.25">
      <c r="A1" s="220"/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2" t="s">
        <v>427</v>
      </c>
    </row>
    <row r="2" spans="1:25" s="53" customFormat="1" ht="15" x14ac:dyDescent="0.25">
      <c r="A2" s="220"/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2" t="s">
        <v>428</v>
      </c>
    </row>
    <row r="3" spans="1:25" s="53" customFormat="1" ht="8.25" customHeight="1" x14ac:dyDescent="0.25">
      <c r="A3" s="220"/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2"/>
    </row>
    <row r="4" spans="1:25" s="53" customFormat="1" ht="14.25" customHeight="1" x14ac:dyDescent="0.25">
      <c r="A4" s="607" t="s">
        <v>45</v>
      </c>
      <c r="B4" s="607"/>
      <c r="C4" s="607"/>
      <c r="D4" s="224"/>
      <c r="E4" s="220"/>
      <c r="F4" s="220"/>
      <c r="G4" s="220"/>
      <c r="H4" s="220"/>
      <c r="I4" s="220"/>
      <c r="J4" s="220"/>
      <c r="K4" s="607" t="s">
        <v>46</v>
      </c>
      <c r="L4" s="607"/>
      <c r="M4" s="607"/>
      <c r="N4" s="607"/>
    </row>
    <row r="5" spans="1:25" s="53" customFormat="1" ht="12" customHeight="1" x14ac:dyDescent="0.25">
      <c r="A5" s="608"/>
      <c r="B5" s="608"/>
      <c r="C5" s="608"/>
      <c r="D5" s="608"/>
      <c r="E5" s="221"/>
      <c r="F5" s="220"/>
      <c r="G5" s="220"/>
      <c r="H5" s="220"/>
      <c r="I5" s="220"/>
      <c r="J5" s="609"/>
      <c r="K5" s="609"/>
      <c r="L5" s="609"/>
      <c r="M5" s="609"/>
      <c r="N5" s="609"/>
    </row>
    <row r="6" spans="1:25" s="53" customFormat="1" ht="15" x14ac:dyDescent="0.25">
      <c r="A6" s="599"/>
      <c r="B6" s="599"/>
      <c r="C6" s="599"/>
      <c r="D6" s="599"/>
      <c r="E6" s="220"/>
      <c r="F6" s="220"/>
      <c r="G6" s="220"/>
      <c r="H6" s="220"/>
      <c r="I6" s="220"/>
      <c r="J6" s="599"/>
      <c r="K6" s="599"/>
      <c r="L6" s="599"/>
      <c r="M6" s="599"/>
      <c r="N6" s="599"/>
      <c r="U6" s="55" t="s">
        <v>47</v>
      </c>
      <c r="V6" s="55" t="s">
        <v>47</v>
      </c>
    </row>
    <row r="7" spans="1:25" s="53" customFormat="1" ht="17.25" customHeight="1" x14ac:dyDescent="0.25">
      <c r="A7" s="226"/>
      <c r="B7" s="227"/>
      <c r="C7" s="221"/>
      <c r="D7" s="221"/>
      <c r="E7" s="220"/>
      <c r="F7" s="220"/>
      <c r="G7" s="220"/>
      <c r="H7" s="220"/>
      <c r="I7" s="220"/>
      <c r="J7" s="226"/>
      <c r="K7" s="226"/>
      <c r="L7" s="226"/>
      <c r="M7" s="226"/>
      <c r="N7" s="227"/>
    </row>
    <row r="8" spans="1:25" s="53" customFormat="1" ht="33.75" customHeight="1" x14ac:dyDescent="0.25">
      <c r="A8" s="220" t="s">
        <v>429</v>
      </c>
      <c r="B8" s="228"/>
      <c r="C8" s="228"/>
      <c r="D8" s="228"/>
      <c r="E8" s="220"/>
      <c r="F8" s="220"/>
      <c r="G8" s="220"/>
      <c r="H8" s="220"/>
      <c r="I8" s="220"/>
      <c r="J8" s="220"/>
      <c r="K8" s="220"/>
      <c r="L8" s="228"/>
      <c r="M8" s="228"/>
      <c r="N8" s="222" t="s">
        <v>429</v>
      </c>
    </row>
    <row r="9" spans="1:25" s="53" customFormat="1" ht="15.75" customHeight="1" x14ac:dyDescent="0.25">
      <c r="A9" s="220"/>
      <c r="B9" s="220"/>
      <c r="C9" s="220"/>
      <c r="D9" s="220"/>
      <c r="E9" s="220"/>
      <c r="F9" s="229"/>
      <c r="G9" s="220"/>
      <c r="H9" s="220"/>
      <c r="I9" s="220"/>
      <c r="J9" s="220"/>
      <c r="K9" s="220"/>
      <c r="L9" s="220"/>
      <c r="M9" s="220"/>
      <c r="N9" s="220"/>
    </row>
    <row r="10" spans="1:25" s="53" customFormat="1" ht="102" customHeight="1" x14ac:dyDescent="0.25">
      <c r="A10" s="225" t="s">
        <v>430</v>
      </c>
      <c r="B10" s="228"/>
      <c r="C10" s="220"/>
      <c r="D10" s="599"/>
      <c r="E10" s="599"/>
      <c r="F10" s="599"/>
      <c r="G10" s="599"/>
      <c r="H10" s="599"/>
      <c r="I10" s="599"/>
      <c r="J10" s="599"/>
      <c r="K10" s="599"/>
      <c r="L10" s="599"/>
      <c r="M10" s="599"/>
      <c r="N10" s="599"/>
      <c r="W10" s="56" t="s">
        <v>48</v>
      </c>
    </row>
    <row r="11" spans="1:25" s="53" customFormat="1" ht="15" customHeight="1" x14ac:dyDescent="0.25">
      <c r="A11" s="230" t="s">
        <v>431</v>
      </c>
      <c r="B11" s="220"/>
      <c r="C11" s="220"/>
      <c r="D11" s="226" t="s">
        <v>432</v>
      </c>
      <c r="E11" s="226"/>
      <c r="F11" s="231"/>
      <c r="G11" s="231"/>
      <c r="H11" s="231"/>
      <c r="I11" s="231"/>
      <c r="J11" s="231"/>
      <c r="K11" s="231"/>
      <c r="L11" s="231"/>
      <c r="M11" s="231"/>
      <c r="N11" s="231"/>
    </row>
    <row r="12" spans="1:25" s="53" customFormat="1" ht="21" customHeight="1" x14ac:dyDescent="0.25">
      <c r="A12" s="230"/>
      <c r="B12" s="220"/>
      <c r="C12" s="220"/>
      <c r="D12" s="220"/>
      <c r="E12" s="220"/>
      <c r="F12" s="228"/>
      <c r="G12" s="228"/>
      <c r="H12" s="228"/>
      <c r="I12" s="228"/>
      <c r="J12" s="228"/>
      <c r="K12" s="228"/>
      <c r="L12" s="228"/>
      <c r="M12" s="228"/>
      <c r="N12" s="228"/>
    </row>
    <row r="13" spans="1:25" s="53" customFormat="1" ht="15" customHeight="1" x14ac:dyDescent="0.25">
      <c r="A13" s="610" t="s">
        <v>366</v>
      </c>
      <c r="B13" s="610"/>
      <c r="C13" s="610"/>
      <c r="D13" s="610"/>
      <c r="E13" s="610"/>
      <c r="F13" s="610"/>
      <c r="G13" s="610"/>
      <c r="H13" s="610"/>
      <c r="I13" s="610"/>
      <c r="J13" s="610"/>
      <c r="K13" s="610"/>
      <c r="L13" s="610"/>
      <c r="M13" s="610"/>
      <c r="N13" s="610"/>
      <c r="X13" s="56" t="s">
        <v>47</v>
      </c>
    </row>
    <row r="14" spans="1:25" s="53" customFormat="1" ht="15" x14ac:dyDescent="0.25">
      <c r="A14" s="611" t="s">
        <v>0</v>
      </c>
      <c r="B14" s="611"/>
      <c r="C14" s="611"/>
      <c r="D14" s="611"/>
      <c r="E14" s="611"/>
      <c r="F14" s="611"/>
      <c r="G14" s="611"/>
      <c r="H14" s="611"/>
      <c r="I14" s="611"/>
      <c r="J14" s="611"/>
      <c r="K14" s="611"/>
      <c r="L14" s="611"/>
      <c r="M14" s="611"/>
      <c r="N14" s="611"/>
    </row>
    <row r="15" spans="1:25" s="53" customFormat="1" ht="19.5" customHeight="1" x14ac:dyDescent="0.25">
      <c r="A15" s="232"/>
      <c r="B15" s="232"/>
      <c r="C15" s="232"/>
      <c r="D15" s="232"/>
      <c r="E15" s="232"/>
      <c r="F15" s="232"/>
      <c r="G15" s="232"/>
      <c r="H15" s="232"/>
      <c r="I15" s="232"/>
      <c r="J15" s="232"/>
      <c r="K15" s="232"/>
      <c r="L15" s="232"/>
      <c r="M15" s="232"/>
      <c r="N15" s="232"/>
    </row>
    <row r="16" spans="1:25" s="53" customFormat="1" ht="15" x14ac:dyDescent="0.25">
      <c r="A16" s="610" t="s">
        <v>433</v>
      </c>
      <c r="B16" s="610"/>
      <c r="C16" s="610"/>
      <c r="D16" s="610"/>
      <c r="E16" s="610"/>
      <c r="F16" s="610"/>
      <c r="G16" s="610"/>
      <c r="H16" s="610"/>
      <c r="I16" s="610"/>
      <c r="J16" s="610"/>
      <c r="K16" s="610"/>
      <c r="L16" s="610"/>
      <c r="M16" s="610"/>
      <c r="N16" s="610"/>
      <c r="Y16" s="56" t="s">
        <v>47</v>
      </c>
    </row>
    <row r="17" spans="1:26" s="53" customFormat="1" ht="15" x14ac:dyDescent="0.25">
      <c r="A17" s="611" t="s">
        <v>434</v>
      </c>
      <c r="B17" s="611"/>
      <c r="C17" s="611"/>
      <c r="D17" s="611"/>
      <c r="E17" s="611"/>
      <c r="F17" s="611"/>
      <c r="G17" s="611"/>
      <c r="H17" s="611"/>
      <c r="I17" s="611"/>
      <c r="J17" s="611"/>
      <c r="K17" s="611"/>
      <c r="L17" s="611"/>
      <c r="M17" s="611"/>
      <c r="N17" s="611"/>
    </row>
    <row r="18" spans="1:26" s="53" customFormat="1" ht="24" customHeight="1" x14ac:dyDescent="0.25">
      <c r="A18" s="615" t="s">
        <v>544</v>
      </c>
      <c r="B18" s="615"/>
      <c r="C18" s="615"/>
      <c r="D18" s="615"/>
      <c r="E18" s="615"/>
      <c r="F18" s="615"/>
      <c r="G18" s="615"/>
      <c r="H18" s="615"/>
      <c r="I18" s="615"/>
      <c r="J18" s="615"/>
      <c r="K18" s="615"/>
      <c r="L18" s="615"/>
      <c r="M18" s="615"/>
      <c r="N18" s="615"/>
    </row>
    <row r="19" spans="1:26" s="53" customFormat="1" ht="16.5" customHeight="1" x14ac:dyDescent="0.25">
      <c r="A19" s="233"/>
      <c r="B19" s="233"/>
      <c r="C19" s="233"/>
      <c r="D19" s="233"/>
      <c r="E19" s="233"/>
      <c r="F19" s="233"/>
      <c r="G19" s="233"/>
      <c r="H19" s="233"/>
      <c r="I19" s="233"/>
      <c r="J19" s="233"/>
      <c r="K19" s="233"/>
      <c r="L19" s="233"/>
      <c r="M19" s="233"/>
      <c r="N19" s="233"/>
    </row>
    <row r="20" spans="1:26" s="53" customFormat="1" ht="15" customHeight="1" x14ac:dyDescent="0.25">
      <c r="A20" s="613" t="s">
        <v>361</v>
      </c>
      <c r="B20" s="613"/>
      <c r="C20" s="613"/>
      <c r="D20" s="613"/>
      <c r="E20" s="613"/>
      <c r="F20" s="613"/>
      <c r="G20" s="613"/>
      <c r="H20" s="613"/>
      <c r="I20" s="613"/>
      <c r="J20" s="613"/>
      <c r="K20" s="613"/>
      <c r="L20" s="613"/>
      <c r="M20" s="613"/>
      <c r="N20" s="613"/>
      <c r="Z20" s="56" t="s">
        <v>128</v>
      </c>
    </row>
    <row r="21" spans="1:26" s="53" customFormat="1" ht="13.5" customHeight="1" x14ac:dyDescent="0.25">
      <c r="A21" s="611" t="s">
        <v>436</v>
      </c>
      <c r="B21" s="611"/>
      <c r="C21" s="611"/>
      <c r="D21" s="611"/>
      <c r="E21" s="611"/>
      <c r="F21" s="611"/>
      <c r="G21" s="611"/>
      <c r="H21" s="611"/>
      <c r="I21" s="611"/>
      <c r="J21" s="611"/>
      <c r="K21" s="611"/>
      <c r="L21" s="611"/>
      <c r="M21" s="611"/>
      <c r="N21" s="611"/>
    </row>
    <row r="22" spans="1:26" s="53" customFormat="1" ht="15" customHeight="1" x14ac:dyDescent="0.25">
      <c r="A22" s="220" t="s">
        <v>437</v>
      </c>
      <c r="B22" s="234" t="s">
        <v>438</v>
      </c>
      <c r="C22" s="220" t="s">
        <v>439</v>
      </c>
      <c r="D22" s="220"/>
      <c r="E22" s="220"/>
      <c r="F22" s="221"/>
      <c r="G22" s="221"/>
      <c r="H22" s="221"/>
      <c r="I22" s="221"/>
      <c r="J22" s="221"/>
      <c r="K22" s="221"/>
      <c r="L22" s="221"/>
      <c r="M22" s="221"/>
      <c r="N22" s="221"/>
    </row>
    <row r="23" spans="1:26" s="53" customFormat="1" ht="31.5" customHeight="1" x14ac:dyDescent="0.25">
      <c r="A23" s="220" t="s">
        <v>440</v>
      </c>
      <c r="B23" s="613" t="s">
        <v>367</v>
      </c>
      <c r="C23" s="613"/>
      <c r="D23" s="613"/>
      <c r="E23" s="613"/>
      <c r="F23" s="613"/>
      <c r="G23" s="221"/>
      <c r="H23" s="221"/>
      <c r="I23" s="221"/>
      <c r="J23" s="221"/>
      <c r="K23" s="221"/>
      <c r="L23" s="221"/>
      <c r="M23" s="221"/>
      <c r="N23" s="221"/>
    </row>
    <row r="24" spans="1:26" s="53" customFormat="1" ht="24" customHeight="1" x14ac:dyDescent="0.25">
      <c r="A24" s="220"/>
      <c r="B24" s="616" t="s">
        <v>441</v>
      </c>
      <c r="C24" s="616"/>
      <c r="D24" s="616"/>
      <c r="E24" s="616"/>
      <c r="F24" s="616"/>
      <c r="G24" s="235"/>
      <c r="H24" s="235"/>
      <c r="I24" s="235"/>
      <c r="J24" s="235"/>
      <c r="K24" s="235"/>
      <c r="L24" s="235"/>
      <c r="M24" s="236"/>
      <c r="N24" s="235"/>
    </row>
    <row r="25" spans="1:26" s="53" customFormat="1" ht="9.75" customHeight="1" x14ac:dyDescent="0.25">
      <c r="A25" s="220"/>
      <c r="B25" s="220"/>
      <c r="C25" s="220"/>
      <c r="D25" s="237"/>
      <c r="E25" s="237"/>
      <c r="F25" s="237"/>
      <c r="G25" s="237"/>
      <c r="H25" s="237"/>
      <c r="I25" s="237"/>
      <c r="J25" s="237"/>
      <c r="K25" s="237"/>
      <c r="L25" s="237"/>
      <c r="M25" s="235"/>
      <c r="N25" s="235"/>
    </row>
    <row r="26" spans="1:26" s="53" customFormat="1" ht="15" x14ac:dyDescent="0.25">
      <c r="A26" s="238" t="s">
        <v>442</v>
      </c>
      <c r="B26" s="220"/>
      <c r="C26" s="220"/>
      <c r="D26" s="226" t="s">
        <v>368</v>
      </c>
      <c r="E26" s="220"/>
      <c r="F26" s="239"/>
      <c r="G26" s="239"/>
      <c r="H26" s="239"/>
      <c r="I26" s="239"/>
      <c r="J26" s="239"/>
      <c r="K26" s="239"/>
      <c r="L26" s="239"/>
      <c r="M26" s="239"/>
      <c r="N26" s="239"/>
    </row>
    <row r="27" spans="1:26" s="53" customFormat="1" ht="15.75" customHeight="1" x14ac:dyDescent="0.25">
      <c r="A27" s="220"/>
      <c r="B27" s="220"/>
      <c r="C27" s="220"/>
      <c r="D27" s="239"/>
      <c r="E27" s="239"/>
      <c r="F27" s="239"/>
      <c r="G27" s="239"/>
      <c r="H27" s="239"/>
      <c r="I27" s="239"/>
      <c r="J27" s="239"/>
      <c r="K27" s="239"/>
      <c r="L27" s="239"/>
      <c r="M27" s="239"/>
      <c r="N27" s="239"/>
    </row>
    <row r="28" spans="1:26" s="53" customFormat="1" ht="12.75" customHeight="1" x14ac:dyDescent="0.25">
      <c r="A28" s="238" t="s">
        <v>443</v>
      </c>
      <c r="B28" s="220"/>
      <c r="C28" s="240">
        <v>0.51</v>
      </c>
      <c r="D28" s="241" t="s">
        <v>545</v>
      </c>
      <c r="E28" s="230" t="s">
        <v>49</v>
      </c>
      <c r="F28" s="220"/>
      <c r="G28" s="220"/>
      <c r="H28" s="220"/>
      <c r="I28" s="220"/>
      <c r="J28" s="220"/>
      <c r="K28" s="220"/>
      <c r="L28" s="242"/>
      <c r="M28" s="242"/>
      <c r="N28" s="220"/>
    </row>
    <row r="29" spans="1:26" s="53" customFormat="1" ht="12.75" customHeight="1" x14ac:dyDescent="0.25">
      <c r="A29" s="220"/>
      <c r="B29" s="220" t="s">
        <v>445</v>
      </c>
      <c r="C29" s="243"/>
      <c r="D29" s="244"/>
      <c r="E29" s="230"/>
      <c r="F29" s="220"/>
      <c r="G29" s="220"/>
      <c r="H29" s="220"/>
      <c r="I29" s="220"/>
      <c r="J29" s="220"/>
      <c r="K29" s="220"/>
      <c r="L29" s="220"/>
      <c r="M29" s="220"/>
      <c r="N29" s="220"/>
    </row>
    <row r="30" spans="1:26" s="53" customFormat="1" ht="12.75" customHeight="1" x14ac:dyDescent="0.25">
      <c r="A30" s="220"/>
      <c r="B30" s="220" t="s">
        <v>446</v>
      </c>
      <c r="C30" s="240">
        <v>0</v>
      </c>
      <c r="D30" s="241" t="s">
        <v>447</v>
      </c>
      <c r="E30" s="230" t="s">
        <v>49</v>
      </c>
      <c r="F30" s="220"/>
      <c r="G30" s="220" t="s">
        <v>448</v>
      </c>
      <c r="H30" s="220"/>
      <c r="I30" s="220"/>
      <c r="J30" s="220"/>
      <c r="K30" s="220"/>
      <c r="L30" s="240">
        <v>0.24</v>
      </c>
      <c r="M30" s="241" t="s">
        <v>545</v>
      </c>
      <c r="N30" s="230" t="s">
        <v>49</v>
      </c>
    </row>
    <row r="31" spans="1:26" s="53" customFormat="1" ht="12.75" customHeight="1" x14ac:dyDescent="0.25">
      <c r="A31" s="220"/>
      <c r="B31" s="220" t="s">
        <v>2</v>
      </c>
      <c r="C31" s="240">
        <v>0</v>
      </c>
      <c r="D31" s="245" t="s">
        <v>447</v>
      </c>
      <c r="E31" s="230" t="s">
        <v>49</v>
      </c>
      <c r="F31" s="220"/>
      <c r="G31" s="220" t="s">
        <v>451</v>
      </c>
      <c r="H31" s="220"/>
      <c r="I31" s="220"/>
      <c r="J31" s="220"/>
      <c r="K31" s="220"/>
      <c r="L31" s="246"/>
      <c r="M31" s="246">
        <v>0.48</v>
      </c>
      <c r="N31" s="230" t="s">
        <v>452</v>
      </c>
    </row>
    <row r="32" spans="1:26" s="53" customFormat="1" ht="12.75" customHeight="1" x14ac:dyDescent="0.25">
      <c r="A32" s="220"/>
      <c r="B32" s="220" t="s">
        <v>50</v>
      </c>
      <c r="C32" s="240">
        <v>0</v>
      </c>
      <c r="D32" s="245" t="s">
        <v>447</v>
      </c>
      <c r="E32" s="230" t="s">
        <v>49</v>
      </c>
      <c r="F32" s="220"/>
      <c r="G32" s="220" t="s">
        <v>454</v>
      </c>
      <c r="H32" s="220"/>
      <c r="I32" s="220"/>
      <c r="J32" s="220"/>
      <c r="K32" s="220"/>
      <c r="L32" s="246"/>
      <c r="M32" s="246"/>
      <c r="N32" s="230" t="s">
        <v>452</v>
      </c>
    </row>
    <row r="33" spans="1:32" s="53" customFormat="1" ht="12.75" customHeight="1" x14ac:dyDescent="0.25">
      <c r="A33" s="220"/>
      <c r="B33" s="220" t="s">
        <v>51</v>
      </c>
      <c r="C33" s="240">
        <v>0.51</v>
      </c>
      <c r="D33" s="241" t="s">
        <v>545</v>
      </c>
      <c r="E33" s="230" t="s">
        <v>49</v>
      </c>
      <c r="F33" s="220"/>
      <c r="G33" s="220" t="s">
        <v>455</v>
      </c>
      <c r="H33" s="220"/>
      <c r="I33" s="220"/>
      <c r="J33" s="220"/>
      <c r="K33" s="220"/>
      <c r="L33" s="617"/>
      <c r="M33" s="617"/>
      <c r="N33" s="220"/>
    </row>
    <row r="34" spans="1:32" s="53" customFormat="1" ht="12.75" customHeight="1" x14ac:dyDescent="0.25">
      <c r="A34" s="220"/>
      <c r="B34" s="220"/>
      <c r="C34" s="243"/>
      <c r="D34" s="244"/>
      <c r="E34" s="225"/>
      <c r="F34" s="220"/>
      <c r="G34" s="220"/>
      <c r="H34" s="220"/>
      <c r="I34" s="220"/>
      <c r="J34" s="220"/>
      <c r="K34" s="220"/>
      <c r="L34" s="239"/>
      <c r="M34" s="239"/>
      <c r="N34" s="220"/>
    </row>
    <row r="35" spans="1:32" s="53" customFormat="1" ht="24.75" customHeight="1" x14ac:dyDescent="0.25">
      <c r="A35" s="247"/>
      <c r="B35" s="220"/>
      <c r="C35" s="220"/>
      <c r="D35" s="220"/>
      <c r="E35" s="220"/>
      <c r="F35" s="220"/>
      <c r="G35" s="220"/>
      <c r="H35" s="220"/>
      <c r="I35" s="220"/>
      <c r="J35" s="220"/>
      <c r="K35" s="220"/>
      <c r="L35" s="220"/>
      <c r="M35" s="220"/>
      <c r="N35" s="220"/>
    </row>
    <row r="36" spans="1:32" s="53" customFormat="1" ht="36" customHeight="1" x14ac:dyDescent="0.25">
      <c r="A36" s="612" t="s">
        <v>52</v>
      </c>
      <c r="B36" s="612" t="s">
        <v>44</v>
      </c>
      <c r="C36" s="612" t="s">
        <v>53</v>
      </c>
      <c r="D36" s="612"/>
      <c r="E36" s="612"/>
      <c r="F36" s="612" t="s">
        <v>456</v>
      </c>
      <c r="G36" s="612" t="s">
        <v>54</v>
      </c>
      <c r="H36" s="612"/>
      <c r="I36" s="612"/>
      <c r="J36" s="612" t="s">
        <v>457</v>
      </c>
      <c r="K36" s="612"/>
      <c r="L36" s="612"/>
      <c r="M36" s="612" t="s">
        <v>458</v>
      </c>
      <c r="N36" s="612" t="s">
        <v>459</v>
      </c>
    </row>
    <row r="37" spans="1:32" s="53" customFormat="1" ht="36.75" customHeight="1" x14ac:dyDescent="0.25">
      <c r="A37" s="612"/>
      <c r="B37" s="612"/>
      <c r="C37" s="612"/>
      <c r="D37" s="612"/>
      <c r="E37" s="612"/>
      <c r="F37" s="612"/>
      <c r="G37" s="612"/>
      <c r="H37" s="612"/>
      <c r="I37" s="612"/>
      <c r="J37" s="612"/>
      <c r="K37" s="612"/>
      <c r="L37" s="612"/>
      <c r="M37" s="612"/>
      <c r="N37" s="612"/>
    </row>
    <row r="38" spans="1:32" s="53" customFormat="1" ht="45" x14ac:dyDescent="0.25">
      <c r="A38" s="612"/>
      <c r="B38" s="612"/>
      <c r="C38" s="612"/>
      <c r="D38" s="612"/>
      <c r="E38" s="612"/>
      <c r="F38" s="612"/>
      <c r="G38" s="248" t="s">
        <v>460</v>
      </c>
      <c r="H38" s="248" t="s">
        <v>461</v>
      </c>
      <c r="I38" s="248" t="s">
        <v>462</v>
      </c>
      <c r="J38" s="248" t="s">
        <v>460</v>
      </c>
      <c r="K38" s="248" t="s">
        <v>461</v>
      </c>
      <c r="L38" s="248" t="s">
        <v>55</v>
      </c>
      <c r="M38" s="612"/>
      <c r="N38" s="612"/>
    </row>
    <row r="39" spans="1:32" s="53" customFormat="1" ht="15" x14ac:dyDescent="0.25">
      <c r="A39" s="249">
        <v>1</v>
      </c>
      <c r="B39" s="249">
        <v>2</v>
      </c>
      <c r="C39" s="614">
        <v>3</v>
      </c>
      <c r="D39" s="614"/>
      <c r="E39" s="614"/>
      <c r="F39" s="249">
        <v>4</v>
      </c>
      <c r="G39" s="249">
        <v>5</v>
      </c>
      <c r="H39" s="249">
        <v>6</v>
      </c>
      <c r="I39" s="249">
        <v>7</v>
      </c>
      <c r="J39" s="249">
        <v>8</v>
      </c>
      <c r="K39" s="249">
        <v>9</v>
      </c>
      <c r="L39" s="249">
        <v>10</v>
      </c>
      <c r="M39" s="249">
        <v>11</v>
      </c>
      <c r="N39" s="249">
        <v>12</v>
      </c>
      <c r="O39" s="58"/>
      <c r="P39" s="58"/>
      <c r="Q39" s="58"/>
    </row>
    <row r="40" spans="1:32" s="53" customFormat="1" ht="15" customHeight="1" x14ac:dyDescent="0.25">
      <c r="A40" s="604" t="s">
        <v>129</v>
      </c>
      <c r="B40" s="605"/>
      <c r="C40" s="605"/>
      <c r="D40" s="605"/>
      <c r="E40" s="605"/>
      <c r="F40" s="605"/>
      <c r="G40" s="605"/>
      <c r="H40" s="605"/>
      <c r="I40" s="605"/>
      <c r="J40" s="605"/>
      <c r="K40" s="605"/>
      <c r="L40" s="605"/>
      <c r="M40" s="605"/>
      <c r="N40" s="606"/>
      <c r="AA40" s="59" t="s">
        <v>129</v>
      </c>
    </row>
    <row r="41" spans="1:32" s="53" customFormat="1" ht="90.75" customHeight="1" x14ac:dyDescent="0.25">
      <c r="A41" s="250" t="s">
        <v>57</v>
      </c>
      <c r="B41" s="251" t="s">
        <v>546</v>
      </c>
      <c r="C41" s="600" t="s">
        <v>393</v>
      </c>
      <c r="D41" s="600"/>
      <c r="E41" s="600"/>
      <c r="F41" s="252" t="s">
        <v>394</v>
      </c>
      <c r="G41" s="252"/>
      <c r="H41" s="252"/>
      <c r="I41" s="252" t="s">
        <v>57</v>
      </c>
      <c r="J41" s="253"/>
      <c r="K41" s="252"/>
      <c r="L41" s="253"/>
      <c r="M41" s="252"/>
      <c r="N41" s="254"/>
      <c r="AA41" s="59"/>
      <c r="AB41" s="60" t="s">
        <v>130</v>
      </c>
    </row>
    <row r="42" spans="1:32" s="53" customFormat="1" ht="15" customHeight="1" x14ac:dyDescent="0.25">
      <c r="A42" s="257"/>
      <c r="B42" s="256" t="s">
        <v>57</v>
      </c>
      <c r="C42" s="599" t="s">
        <v>60</v>
      </c>
      <c r="D42" s="599"/>
      <c r="E42" s="599"/>
      <c r="F42" s="258"/>
      <c r="G42" s="258"/>
      <c r="H42" s="258"/>
      <c r="I42" s="258"/>
      <c r="J42" s="259">
        <v>4.2699999999999996</v>
      </c>
      <c r="K42" s="258"/>
      <c r="L42" s="259">
        <v>4.2699999999999996</v>
      </c>
      <c r="M42" s="258">
        <v>35.619999999999997</v>
      </c>
      <c r="N42" s="260">
        <v>158</v>
      </c>
      <c r="AA42" s="59"/>
      <c r="AB42" s="60"/>
      <c r="AC42" s="55" t="s">
        <v>60</v>
      </c>
    </row>
    <row r="43" spans="1:32" s="53" customFormat="1" ht="15" customHeight="1" x14ac:dyDescent="0.25">
      <c r="A43" s="257"/>
      <c r="B43" s="256"/>
      <c r="C43" s="599" t="s">
        <v>67</v>
      </c>
      <c r="D43" s="599"/>
      <c r="E43" s="599"/>
      <c r="F43" s="258" t="s">
        <v>465</v>
      </c>
      <c r="G43" s="258" t="s">
        <v>547</v>
      </c>
      <c r="H43" s="258"/>
      <c r="I43" s="258" t="s">
        <v>547</v>
      </c>
      <c r="J43" s="259"/>
      <c r="K43" s="258"/>
      <c r="L43" s="259"/>
      <c r="M43" s="258"/>
      <c r="N43" s="260"/>
      <c r="AA43" s="59"/>
      <c r="AB43" s="60"/>
      <c r="AD43" s="55" t="s">
        <v>67</v>
      </c>
    </row>
    <row r="44" spans="1:32" s="53" customFormat="1" ht="15" customHeight="1" x14ac:dyDescent="0.25">
      <c r="A44" s="257"/>
      <c r="B44" s="256"/>
      <c r="C44" s="601" t="s">
        <v>69</v>
      </c>
      <c r="D44" s="601"/>
      <c r="E44" s="601"/>
      <c r="F44" s="261"/>
      <c r="G44" s="261"/>
      <c r="H44" s="261"/>
      <c r="I44" s="261"/>
      <c r="J44" s="262">
        <v>4.2699999999999996</v>
      </c>
      <c r="K44" s="261"/>
      <c r="L44" s="262">
        <v>4.2699999999999996</v>
      </c>
      <c r="M44" s="261"/>
      <c r="N44" s="263"/>
      <c r="AA44" s="59"/>
      <c r="AB44" s="60"/>
      <c r="AE44" s="55" t="s">
        <v>69</v>
      </c>
    </row>
    <row r="45" spans="1:32" s="53" customFormat="1" ht="15" customHeight="1" x14ac:dyDescent="0.25">
      <c r="A45" s="257"/>
      <c r="B45" s="256"/>
      <c r="C45" s="599" t="s">
        <v>70</v>
      </c>
      <c r="D45" s="599"/>
      <c r="E45" s="599"/>
      <c r="F45" s="258"/>
      <c r="G45" s="258"/>
      <c r="H45" s="258"/>
      <c r="I45" s="258"/>
      <c r="J45" s="259"/>
      <c r="K45" s="258"/>
      <c r="L45" s="259">
        <v>4.2699999999999996</v>
      </c>
      <c r="M45" s="258"/>
      <c r="N45" s="260">
        <v>158</v>
      </c>
      <c r="AA45" s="59"/>
      <c r="AB45" s="60"/>
      <c r="AD45" s="55" t="s">
        <v>70</v>
      </c>
    </row>
    <row r="46" spans="1:32" s="53" customFormat="1" ht="23.25" customHeight="1" x14ac:dyDescent="0.25">
      <c r="A46" s="257"/>
      <c r="B46" s="256" t="s">
        <v>548</v>
      </c>
      <c r="C46" s="599" t="s">
        <v>131</v>
      </c>
      <c r="D46" s="599"/>
      <c r="E46" s="599"/>
      <c r="F46" s="258" t="s">
        <v>470</v>
      </c>
      <c r="G46" s="258" t="s">
        <v>549</v>
      </c>
      <c r="H46" s="258"/>
      <c r="I46" s="258" t="s">
        <v>549</v>
      </c>
      <c r="J46" s="259"/>
      <c r="K46" s="258"/>
      <c r="L46" s="259">
        <v>3.16</v>
      </c>
      <c r="M46" s="258"/>
      <c r="N46" s="260">
        <v>117</v>
      </c>
      <c r="AA46" s="59"/>
      <c r="AB46" s="60"/>
      <c r="AD46" s="55" t="s">
        <v>131</v>
      </c>
    </row>
    <row r="47" spans="1:32" s="53" customFormat="1" ht="23.25" customHeight="1" x14ac:dyDescent="0.25">
      <c r="A47" s="257"/>
      <c r="B47" s="256" t="s">
        <v>550</v>
      </c>
      <c r="C47" s="599" t="s">
        <v>132</v>
      </c>
      <c r="D47" s="599"/>
      <c r="E47" s="599"/>
      <c r="F47" s="258" t="s">
        <v>470</v>
      </c>
      <c r="G47" s="258" t="s">
        <v>551</v>
      </c>
      <c r="H47" s="258"/>
      <c r="I47" s="258" t="s">
        <v>551</v>
      </c>
      <c r="J47" s="259"/>
      <c r="K47" s="258"/>
      <c r="L47" s="259">
        <v>1.54</v>
      </c>
      <c r="M47" s="258"/>
      <c r="N47" s="260">
        <v>57</v>
      </c>
      <c r="AA47" s="59"/>
      <c r="AB47" s="60"/>
      <c r="AD47" s="55" t="s">
        <v>132</v>
      </c>
    </row>
    <row r="48" spans="1:32" s="53" customFormat="1" ht="15" customHeight="1" x14ac:dyDescent="0.25">
      <c r="A48" s="264"/>
      <c r="B48" s="265"/>
      <c r="C48" s="600" t="s">
        <v>73</v>
      </c>
      <c r="D48" s="600"/>
      <c r="E48" s="600"/>
      <c r="F48" s="252"/>
      <c r="G48" s="252"/>
      <c r="H48" s="252"/>
      <c r="I48" s="252"/>
      <c r="J48" s="253"/>
      <c r="K48" s="252"/>
      <c r="L48" s="253">
        <v>8.9700000000000006</v>
      </c>
      <c r="M48" s="261"/>
      <c r="N48" s="254">
        <v>332</v>
      </c>
      <c r="AA48" s="59"/>
      <c r="AB48" s="60"/>
      <c r="AF48" s="60" t="s">
        <v>73</v>
      </c>
    </row>
    <row r="49" spans="1:34" s="53" customFormat="1" ht="34.5" customHeight="1" x14ac:dyDescent="0.25">
      <c r="A49" s="250" t="s">
        <v>61</v>
      </c>
      <c r="B49" s="251" t="s">
        <v>552</v>
      </c>
      <c r="C49" s="600" t="s">
        <v>133</v>
      </c>
      <c r="D49" s="600"/>
      <c r="E49" s="600"/>
      <c r="F49" s="252" t="s">
        <v>395</v>
      </c>
      <c r="G49" s="252"/>
      <c r="H49" s="252"/>
      <c r="I49" s="252" t="s">
        <v>57</v>
      </c>
      <c r="J49" s="253"/>
      <c r="K49" s="252"/>
      <c r="L49" s="253"/>
      <c r="M49" s="252"/>
      <c r="N49" s="254"/>
      <c r="AA49" s="59"/>
      <c r="AB49" s="60" t="s">
        <v>133</v>
      </c>
      <c r="AF49" s="60"/>
    </row>
    <row r="50" spans="1:34" s="53" customFormat="1" ht="15" customHeight="1" x14ac:dyDescent="0.25">
      <c r="A50" s="255"/>
      <c r="B50" s="256"/>
      <c r="C50" s="599" t="s">
        <v>134</v>
      </c>
      <c r="D50" s="599"/>
      <c r="E50" s="599"/>
      <c r="F50" s="599"/>
      <c r="G50" s="599"/>
      <c r="H50" s="599"/>
      <c r="I50" s="599"/>
      <c r="J50" s="599"/>
      <c r="K50" s="599"/>
      <c r="L50" s="599"/>
      <c r="M50" s="599"/>
      <c r="N50" s="602"/>
      <c r="AA50" s="59"/>
      <c r="AB50" s="60"/>
      <c r="AF50" s="60"/>
      <c r="AG50" s="55" t="s">
        <v>134</v>
      </c>
    </row>
    <row r="51" spans="1:34" s="53" customFormat="1" ht="15" customHeight="1" x14ac:dyDescent="0.25">
      <c r="A51" s="257"/>
      <c r="B51" s="256" t="s">
        <v>57</v>
      </c>
      <c r="C51" s="599" t="s">
        <v>60</v>
      </c>
      <c r="D51" s="599"/>
      <c r="E51" s="599"/>
      <c r="F51" s="258"/>
      <c r="G51" s="258"/>
      <c r="H51" s="258"/>
      <c r="I51" s="258"/>
      <c r="J51" s="259">
        <v>11.23</v>
      </c>
      <c r="K51" s="258" t="s">
        <v>553</v>
      </c>
      <c r="L51" s="259">
        <v>2.25</v>
      </c>
      <c r="M51" s="258">
        <v>35.619999999999997</v>
      </c>
      <c r="N51" s="260">
        <v>83</v>
      </c>
      <c r="AA51" s="59"/>
      <c r="AB51" s="60"/>
      <c r="AC51" s="55" t="s">
        <v>60</v>
      </c>
      <c r="AF51" s="60"/>
    </row>
    <row r="52" spans="1:34" s="53" customFormat="1" ht="15" customHeight="1" x14ac:dyDescent="0.25">
      <c r="A52" s="257"/>
      <c r="B52" s="256"/>
      <c r="C52" s="599" t="s">
        <v>67</v>
      </c>
      <c r="D52" s="599"/>
      <c r="E52" s="599"/>
      <c r="F52" s="258" t="s">
        <v>465</v>
      </c>
      <c r="G52" s="258" t="s">
        <v>554</v>
      </c>
      <c r="H52" s="258" t="s">
        <v>553</v>
      </c>
      <c r="I52" s="258" t="s">
        <v>555</v>
      </c>
      <c r="J52" s="259"/>
      <c r="K52" s="258"/>
      <c r="L52" s="259"/>
      <c r="M52" s="258"/>
      <c r="N52" s="260"/>
      <c r="AA52" s="59"/>
      <c r="AB52" s="60"/>
      <c r="AD52" s="55" t="s">
        <v>67</v>
      </c>
      <c r="AF52" s="60"/>
    </row>
    <row r="53" spans="1:34" s="53" customFormat="1" ht="15" customHeight="1" x14ac:dyDescent="0.25">
      <c r="A53" s="257"/>
      <c r="B53" s="256"/>
      <c r="C53" s="601" t="s">
        <v>69</v>
      </c>
      <c r="D53" s="601"/>
      <c r="E53" s="601"/>
      <c r="F53" s="261"/>
      <c r="G53" s="261"/>
      <c r="H53" s="261"/>
      <c r="I53" s="261"/>
      <c r="J53" s="262">
        <v>11.23</v>
      </c>
      <c r="K53" s="261"/>
      <c r="L53" s="262">
        <v>2.25</v>
      </c>
      <c r="M53" s="261"/>
      <c r="N53" s="263"/>
      <c r="AA53" s="59"/>
      <c r="AB53" s="60"/>
      <c r="AE53" s="55" t="s">
        <v>69</v>
      </c>
      <c r="AF53" s="60"/>
    </row>
    <row r="54" spans="1:34" s="53" customFormat="1" ht="15" x14ac:dyDescent="0.25">
      <c r="A54" s="257"/>
      <c r="B54" s="256"/>
      <c r="C54" s="599" t="s">
        <v>70</v>
      </c>
      <c r="D54" s="599"/>
      <c r="E54" s="599"/>
      <c r="F54" s="258"/>
      <c r="G54" s="258"/>
      <c r="H54" s="258"/>
      <c r="I54" s="258"/>
      <c r="J54" s="259"/>
      <c r="K54" s="258"/>
      <c r="L54" s="259">
        <v>2.25</v>
      </c>
      <c r="M54" s="258"/>
      <c r="N54" s="260">
        <v>83</v>
      </c>
      <c r="AA54" s="59"/>
      <c r="AB54" s="60"/>
      <c r="AD54" s="55" t="s">
        <v>70</v>
      </c>
      <c r="AF54" s="60"/>
    </row>
    <row r="55" spans="1:34" s="53" customFormat="1" ht="23.25" customHeight="1" x14ac:dyDescent="0.25">
      <c r="A55" s="257"/>
      <c r="B55" s="256" t="s">
        <v>548</v>
      </c>
      <c r="C55" s="599" t="s">
        <v>131</v>
      </c>
      <c r="D55" s="599"/>
      <c r="E55" s="599"/>
      <c r="F55" s="258" t="s">
        <v>470</v>
      </c>
      <c r="G55" s="258" t="s">
        <v>549</v>
      </c>
      <c r="H55" s="258"/>
      <c r="I55" s="258" t="s">
        <v>549</v>
      </c>
      <c r="J55" s="259"/>
      <c r="K55" s="258"/>
      <c r="L55" s="259">
        <v>1.67</v>
      </c>
      <c r="M55" s="258"/>
      <c r="N55" s="260">
        <v>61</v>
      </c>
      <c r="AA55" s="59"/>
      <c r="AB55" s="60"/>
      <c r="AD55" s="55" t="s">
        <v>131</v>
      </c>
      <c r="AF55" s="60"/>
    </row>
    <row r="56" spans="1:34" s="53" customFormat="1" ht="23.25" customHeight="1" x14ac:dyDescent="0.25">
      <c r="A56" s="257"/>
      <c r="B56" s="256" t="s">
        <v>550</v>
      </c>
      <c r="C56" s="599" t="s">
        <v>132</v>
      </c>
      <c r="D56" s="599"/>
      <c r="E56" s="599"/>
      <c r="F56" s="258" t="s">
        <v>470</v>
      </c>
      <c r="G56" s="258" t="s">
        <v>551</v>
      </c>
      <c r="H56" s="258"/>
      <c r="I56" s="258" t="s">
        <v>551</v>
      </c>
      <c r="J56" s="259"/>
      <c r="K56" s="258"/>
      <c r="L56" s="259">
        <v>0.81</v>
      </c>
      <c r="M56" s="258"/>
      <c r="N56" s="260">
        <v>30</v>
      </c>
      <c r="AA56" s="59"/>
      <c r="AB56" s="60"/>
      <c r="AD56" s="55" t="s">
        <v>132</v>
      </c>
      <c r="AF56" s="60"/>
    </row>
    <row r="57" spans="1:34" s="53" customFormat="1" ht="15" customHeight="1" x14ac:dyDescent="0.25">
      <c r="A57" s="264"/>
      <c r="B57" s="265"/>
      <c r="C57" s="600" t="s">
        <v>73</v>
      </c>
      <c r="D57" s="600"/>
      <c r="E57" s="600"/>
      <c r="F57" s="252"/>
      <c r="G57" s="252"/>
      <c r="H57" s="252"/>
      <c r="I57" s="252"/>
      <c r="J57" s="253"/>
      <c r="K57" s="252"/>
      <c r="L57" s="253">
        <v>4.7300000000000004</v>
      </c>
      <c r="M57" s="261"/>
      <c r="N57" s="254">
        <v>174</v>
      </c>
      <c r="AA57" s="59"/>
      <c r="AB57" s="60"/>
      <c r="AF57" s="60" t="s">
        <v>73</v>
      </c>
    </row>
    <row r="58" spans="1:34" s="53" customFormat="1" ht="0" hidden="1" customHeight="1" x14ac:dyDescent="0.25">
      <c r="A58" s="266"/>
      <c r="B58" s="265"/>
      <c r="C58" s="265"/>
      <c r="D58" s="265"/>
      <c r="E58" s="265"/>
      <c r="F58" s="266"/>
      <c r="G58" s="266"/>
      <c r="H58" s="266"/>
      <c r="I58" s="266"/>
      <c r="J58" s="267"/>
      <c r="K58" s="266"/>
      <c r="L58" s="267"/>
      <c r="M58" s="258"/>
      <c r="N58" s="267"/>
      <c r="AA58" s="59"/>
      <c r="AB58" s="60"/>
      <c r="AF58" s="60"/>
    </row>
    <row r="59" spans="1:34" s="53" customFormat="1" ht="13.5" hidden="1" customHeight="1" x14ac:dyDescent="0.25">
      <c r="A59" s="220"/>
      <c r="B59" s="228"/>
      <c r="C59" s="228"/>
      <c r="D59" s="228"/>
      <c r="E59" s="228"/>
      <c r="F59" s="228"/>
      <c r="G59" s="228"/>
      <c r="H59" s="228"/>
      <c r="I59" s="228"/>
      <c r="J59" s="228"/>
      <c r="K59" s="228"/>
      <c r="L59" s="277"/>
      <c r="M59" s="278"/>
      <c r="N59" s="279"/>
    </row>
    <row r="60" spans="1:34" s="53" customFormat="1" ht="15" customHeight="1" x14ac:dyDescent="0.25">
      <c r="A60" s="268"/>
      <c r="B60" s="269"/>
      <c r="C60" s="600" t="s">
        <v>79</v>
      </c>
      <c r="D60" s="600"/>
      <c r="E60" s="600"/>
      <c r="F60" s="600"/>
      <c r="G60" s="600"/>
      <c r="H60" s="600"/>
      <c r="I60" s="600"/>
      <c r="J60" s="600"/>
      <c r="K60" s="600"/>
      <c r="L60" s="270"/>
      <c r="M60" s="280"/>
      <c r="N60" s="271"/>
      <c r="AH60" s="60" t="s">
        <v>79</v>
      </c>
    </row>
    <row r="61" spans="1:34" s="53" customFormat="1" ht="15" x14ac:dyDescent="0.25">
      <c r="A61" s="272"/>
      <c r="B61" s="256"/>
      <c r="C61" s="599" t="s">
        <v>80</v>
      </c>
      <c r="D61" s="599"/>
      <c r="E61" s="599"/>
      <c r="F61" s="599"/>
      <c r="G61" s="599"/>
      <c r="H61" s="599"/>
      <c r="I61" s="599"/>
      <c r="J61" s="599"/>
      <c r="K61" s="599"/>
      <c r="L61" s="273">
        <v>6.52</v>
      </c>
      <c r="M61" s="281"/>
      <c r="N61" s="274">
        <v>241</v>
      </c>
    </row>
    <row r="62" spans="1:34" ht="10.5" customHeight="1" x14ac:dyDescent="0.2">
      <c r="A62" s="272"/>
      <c r="B62" s="256"/>
      <c r="C62" s="599" t="s">
        <v>81</v>
      </c>
      <c r="D62" s="599"/>
      <c r="E62" s="599"/>
      <c r="F62" s="599"/>
      <c r="G62" s="599"/>
      <c r="H62" s="599"/>
      <c r="I62" s="599"/>
      <c r="J62" s="599"/>
      <c r="K62" s="599"/>
      <c r="L62" s="273"/>
      <c r="M62" s="281"/>
      <c r="N62" s="274"/>
    </row>
    <row r="63" spans="1:34" ht="10.5" customHeight="1" x14ac:dyDescent="0.2">
      <c r="A63" s="272"/>
      <c r="B63" s="256"/>
      <c r="C63" s="599" t="s">
        <v>82</v>
      </c>
      <c r="D63" s="599"/>
      <c r="E63" s="599"/>
      <c r="F63" s="599"/>
      <c r="G63" s="599"/>
      <c r="H63" s="599"/>
      <c r="I63" s="599"/>
      <c r="J63" s="599"/>
      <c r="K63" s="599"/>
      <c r="L63" s="273">
        <v>6.52</v>
      </c>
      <c r="M63" s="281"/>
      <c r="N63" s="274">
        <v>241</v>
      </c>
    </row>
    <row r="64" spans="1:34" ht="10.5" customHeight="1" x14ac:dyDescent="0.2">
      <c r="A64" s="272"/>
      <c r="B64" s="256"/>
      <c r="C64" s="599" t="s">
        <v>556</v>
      </c>
      <c r="D64" s="599"/>
      <c r="E64" s="599"/>
      <c r="F64" s="599"/>
      <c r="G64" s="599"/>
      <c r="H64" s="599"/>
      <c r="I64" s="599"/>
      <c r="J64" s="599"/>
      <c r="K64" s="599"/>
      <c r="L64" s="273">
        <v>13.7</v>
      </c>
      <c r="M64" s="281"/>
      <c r="N64" s="274">
        <v>506</v>
      </c>
    </row>
    <row r="65" spans="1:14" ht="10.5" customHeight="1" x14ac:dyDescent="0.2">
      <c r="A65" s="272"/>
      <c r="B65" s="256"/>
      <c r="C65" s="599" t="s">
        <v>557</v>
      </c>
      <c r="D65" s="599"/>
      <c r="E65" s="599"/>
      <c r="F65" s="599"/>
      <c r="G65" s="599"/>
      <c r="H65" s="599"/>
      <c r="I65" s="599"/>
      <c r="J65" s="599"/>
      <c r="K65" s="599"/>
      <c r="L65" s="273">
        <v>13.7</v>
      </c>
      <c r="M65" s="281"/>
      <c r="N65" s="274">
        <v>506</v>
      </c>
    </row>
    <row r="66" spans="1:14" ht="10.5" customHeight="1" x14ac:dyDescent="0.2">
      <c r="A66" s="272"/>
      <c r="B66" s="256"/>
      <c r="C66" s="599" t="s">
        <v>558</v>
      </c>
      <c r="D66" s="599"/>
      <c r="E66" s="599"/>
      <c r="F66" s="599"/>
      <c r="G66" s="599"/>
      <c r="H66" s="599"/>
      <c r="I66" s="599"/>
      <c r="J66" s="599"/>
      <c r="K66" s="599"/>
      <c r="L66" s="273"/>
      <c r="M66" s="281"/>
      <c r="N66" s="274"/>
    </row>
    <row r="67" spans="1:14" ht="10.5" customHeight="1" x14ac:dyDescent="0.2">
      <c r="A67" s="272"/>
      <c r="B67" s="256"/>
      <c r="C67" s="599" t="s">
        <v>559</v>
      </c>
      <c r="D67" s="599"/>
      <c r="E67" s="599"/>
      <c r="F67" s="599"/>
      <c r="G67" s="599"/>
      <c r="H67" s="599"/>
      <c r="I67" s="599"/>
      <c r="J67" s="599"/>
      <c r="K67" s="599"/>
      <c r="L67" s="273">
        <v>6.52</v>
      </c>
      <c r="M67" s="281"/>
      <c r="N67" s="274">
        <v>241</v>
      </c>
    </row>
    <row r="68" spans="1:14" ht="10.5" customHeight="1" x14ac:dyDescent="0.2">
      <c r="A68" s="272"/>
      <c r="B68" s="256"/>
      <c r="C68" s="599" t="s">
        <v>560</v>
      </c>
      <c r="D68" s="599"/>
      <c r="E68" s="599"/>
      <c r="F68" s="599"/>
      <c r="G68" s="599"/>
      <c r="H68" s="599"/>
      <c r="I68" s="599"/>
      <c r="J68" s="599"/>
      <c r="K68" s="599"/>
      <c r="L68" s="273">
        <v>4.83</v>
      </c>
      <c r="M68" s="281"/>
      <c r="N68" s="274">
        <v>178</v>
      </c>
    </row>
    <row r="69" spans="1:14" ht="10.5" customHeight="1" x14ac:dyDescent="0.2">
      <c r="A69" s="272"/>
      <c r="B69" s="256"/>
      <c r="C69" s="599" t="s">
        <v>561</v>
      </c>
      <c r="D69" s="599"/>
      <c r="E69" s="599"/>
      <c r="F69" s="599"/>
      <c r="G69" s="599"/>
      <c r="H69" s="599"/>
      <c r="I69" s="599"/>
      <c r="J69" s="599"/>
      <c r="K69" s="599"/>
      <c r="L69" s="273">
        <v>2.35</v>
      </c>
      <c r="M69" s="281"/>
      <c r="N69" s="274">
        <v>87</v>
      </c>
    </row>
    <row r="70" spans="1:14" ht="10.5" customHeight="1" x14ac:dyDescent="0.2">
      <c r="A70" s="272"/>
      <c r="B70" s="256"/>
      <c r="C70" s="599" t="s">
        <v>94</v>
      </c>
      <c r="D70" s="599"/>
      <c r="E70" s="599"/>
      <c r="F70" s="599"/>
      <c r="G70" s="599"/>
      <c r="H70" s="599"/>
      <c r="I70" s="599"/>
      <c r="J70" s="599"/>
      <c r="K70" s="599"/>
      <c r="L70" s="273">
        <v>6.52</v>
      </c>
      <c r="M70" s="281"/>
      <c r="N70" s="274">
        <v>241</v>
      </c>
    </row>
    <row r="71" spans="1:14" ht="10.5" customHeight="1" x14ac:dyDescent="0.2">
      <c r="A71" s="272"/>
      <c r="B71" s="256"/>
      <c r="C71" s="599" t="s">
        <v>95</v>
      </c>
      <c r="D71" s="599"/>
      <c r="E71" s="599"/>
      <c r="F71" s="599"/>
      <c r="G71" s="599"/>
      <c r="H71" s="599"/>
      <c r="I71" s="599"/>
      <c r="J71" s="599"/>
      <c r="K71" s="599"/>
      <c r="L71" s="273">
        <v>4.83</v>
      </c>
      <c r="M71" s="281"/>
      <c r="N71" s="274">
        <v>178</v>
      </c>
    </row>
    <row r="72" spans="1:14" ht="10.5" customHeight="1" x14ac:dyDescent="0.2">
      <c r="A72" s="272"/>
      <c r="B72" s="256"/>
      <c r="C72" s="599" t="s">
        <v>96</v>
      </c>
      <c r="D72" s="599"/>
      <c r="E72" s="599"/>
      <c r="F72" s="599"/>
      <c r="G72" s="599"/>
      <c r="H72" s="599"/>
      <c r="I72" s="599"/>
      <c r="J72" s="599"/>
      <c r="K72" s="599"/>
      <c r="L72" s="273">
        <v>2.35</v>
      </c>
      <c r="M72" s="281"/>
      <c r="N72" s="274">
        <v>87</v>
      </c>
    </row>
    <row r="73" spans="1:14" ht="10.5" customHeight="1" x14ac:dyDescent="0.2">
      <c r="A73" s="272"/>
      <c r="B73" s="267"/>
      <c r="C73" s="603" t="s">
        <v>97</v>
      </c>
      <c r="D73" s="603"/>
      <c r="E73" s="603"/>
      <c r="F73" s="603"/>
      <c r="G73" s="603"/>
      <c r="H73" s="603"/>
      <c r="I73" s="603"/>
      <c r="J73" s="603"/>
      <c r="K73" s="603"/>
      <c r="L73" s="275">
        <v>13.7</v>
      </c>
      <c r="M73" s="223"/>
      <c r="N73" s="282">
        <v>506</v>
      </c>
    </row>
    <row r="74" spans="1:14" ht="10.5" customHeight="1" x14ac:dyDescent="0.2">
      <c r="A74" s="220"/>
      <c r="B74" s="267"/>
      <c r="C74" s="265"/>
      <c r="D74" s="265"/>
      <c r="E74" s="265"/>
      <c r="F74" s="265"/>
      <c r="G74" s="265"/>
      <c r="H74" s="265"/>
      <c r="I74" s="265"/>
      <c r="J74" s="265"/>
      <c r="K74" s="265"/>
      <c r="L74" s="275"/>
      <c r="M74" s="276"/>
      <c r="N74" s="283"/>
    </row>
    <row r="75" spans="1:14" ht="10.5" customHeight="1" x14ac:dyDescent="0.2">
      <c r="A75" s="284"/>
      <c r="B75" s="284"/>
      <c r="C75" s="284"/>
      <c r="D75" s="284"/>
      <c r="E75" s="284"/>
      <c r="F75" s="284"/>
      <c r="G75" s="284"/>
      <c r="H75" s="284"/>
      <c r="I75" s="284"/>
      <c r="J75" s="284"/>
      <c r="K75" s="284"/>
      <c r="L75" s="284"/>
      <c r="M75" s="284"/>
      <c r="N75" s="284"/>
    </row>
  </sheetData>
  <mergeCells count="58">
    <mergeCell ref="C49:E49"/>
    <mergeCell ref="A4:C4"/>
    <mergeCell ref="K4:N4"/>
    <mergeCell ref="A13:N13"/>
    <mergeCell ref="A14:N14"/>
    <mergeCell ref="N36:N38"/>
    <mergeCell ref="C39:E39"/>
    <mergeCell ref="A40:N40"/>
    <mergeCell ref="C41:E41"/>
    <mergeCell ref="C42:E42"/>
    <mergeCell ref="C43:E43"/>
    <mergeCell ref="A5:D5"/>
    <mergeCell ref="J5:N5"/>
    <mergeCell ref="A6:D6"/>
    <mergeCell ref="J6:N6"/>
    <mergeCell ref="D10:N10"/>
    <mergeCell ref="A16:N16"/>
    <mergeCell ref="A17:N17"/>
    <mergeCell ref="A18:N18"/>
    <mergeCell ref="A20:N20"/>
    <mergeCell ref="A21:N21"/>
    <mergeCell ref="B23:F23"/>
    <mergeCell ref="B24:F24"/>
    <mergeCell ref="L33:M33"/>
    <mergeCell ref="A36:A38"/>
    <mergeCell ref="B36:B38"/>
    <mergeCell ref="C36:E38"/>
    <mergeCell ref="F36:F38"/>
    <mergeCell ref="G36:I37"/>
    <mergeCell ref="J36:L37"/>
    <mergeCell ref="M36:M38"/>
    <mergeCell ref="C44:E44"/>
    <mergeCell ref="C45:E45"/>
    <mergeCell ref="C46:E46"/>
    <mergeCell ref="C47:E47"/>
    <mergeCell ref="C48:E48"/>
    <mergeCell ref="C50:N50"/>
    <mergeCell ref="C51:E51"/>
    <mergeCell ref="C52:E52"/>
    <mergeCell ref="C53:E53"/>
    <mergeCell ref="C54:E54"/>
    <mergeCell ref="C55:E55"/>
    <mergeCell ref="C56:E56"/>
    <mergeCell ref="C57:E57"/>
    <mergeCell ref="C60:K60"/>
    <mergeCell ref="C61:K61"/>
    <mergeCell ref="C62:K62"/>
    <mergeCell ref="C63:K63"/>
    <mergeCell ref="C64:K64"/>
    <mergeCell ref="C65:K65"/>
    <mergeCell ref="C66:K66"/>
    <mergeCell ref="C72:K72"/>
    <mergeCell ref="C73:K73"/>
    <mergeCell ref="C67:K67"/>
    <mergeCell ref="C68:K68"/>
    <mergeCell ref="C69:K69"/>
    <mergeCell ref="C70:K70"/>
    <mergeCell ref="C71:K71"/>
  </mergeCells>
  <printOptions horizontalCentered="1"/>
  <pageMargins left="0.39370077848434498" right="0.23622047901153601" top="0.35433071851730302" bottom="0.31496062874794001" header="0.118110239505768" footer="0.118110239505768"/>
  <pageSetup paperSize="9" scale="69" fitToHeight="0" orientation="portrait" r:id="rId1"/>
  <headerFooter>
    <oddFooter>&amp;RСтраница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75"/>
  <sheetViews>
    <sheetView topLeftCell="A48" workbookViewId="0">
      <selection activeCell="F36" sqref="F36:F38"/>
    </sheetView>
  </sheetViews>
  <sheetFormatPr defaultColWidth="9.140625" defaultRowHeight="10.5" customHeight="1" x14ac:dyDescent="0.2"/>
  <cols>
    <col min="1" max="1" width="8.85546875" style="54" customWidth="1"/>
    <col min="2" max="2" width="20.140625" style="62" customWidth="1"/>
    <col min="3" max="4" width="10.42578125" style="62" customWidth="1"/>
    <col min="5" max="5" width="13.28515625" style="62" customWidth="1"/>
    <col min="6" max="6" width="8.5703125" style="62" customWidth="1"/>
    <col min="7" max="7" width="7.85546875" style="62" customWidth="1"/>
    <col min="8" max="8" width="8.42578125" style="62" customWidth="1"/>
    <col min="9" max="9" width="8.7109375" style="62" customWidth="1"/>
    <col min="10" max="10" width="8.140625" style="62" customWidth="1"/>
    <col min="11" max="11" width="8.5703125" style="62" customWidth="1"/>
    <col min="12" max="12" width="10" style="62" customWidth="1"/>
    <col min="13" max="13" width="7.85546875" style="62" customWidth="1"/>
    <col min="14" max="14" width="9.7109375" style="62" customWidth="1"/>
    <col min="15" max="15" width="11" style="62" hidden="1" customWidth="1"/>
    <col min="16" max="16" width="14.28515625" style="62" customWidth="1"/>
    <col min="17" max="20" width="9.140625" style="62"/>
    <col min="21" max="21" width="49.85546875" style="55" hidden="1" customWidth="1"/>
    <col min="22" max="22" width="44.28515625" style="55" hidden="1" customWidth="1"/>
    <col min="23" max="23" width="101.5703125" style="55" hidden="1" customWidth="1"/>
    <col min="24" max="27" width="141" style="55" hidden="1" customWidth="1"/>
    <col min="28" max="32" width="34.140625" style="55" hidden="1" customWidth="1"/>
    <col min="33" max="33" width="112" style="55" hidden="1" customWidth="1"/>
    <col min="34" max="36" width="84.42578125" style="55" hidden="1" customWidth="1"/>
    <col min="37" max="16384" width="9.140625" style="62"/>
  </cols>
  <sheetData>
    <row r="1" spans="1:25" s="53" customFormat="1" ht="15" x14ac:dyDescent="0.25">
      <c r="A1" s="370"/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  <c r="N1" s="372" t="s">
        <v>427</v>
      </c>
    </row>
    <row r="2" spans="1:25" s="53" customFormat="1" ht="15" x14ac:dyDescent="0.25">
      <c r="A2" s="370"/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370"/>
      <c r="M2" s="370"/>
      <c r="N2" s="372" t="s">
        <v>428</v>
      </c>
    </row>
    <row r="3" spans="1:25" s="53" customFormat="1" ht="8.25" customHeight="1" x14ac:dyDescent="0.25">
      <c r="A3" s="370"/>
      <c r="B3" s="370"/>
      <c r="C3" s="370"/>
      <c r="D3" s="370"/>
      <c r="E3" s="370"/>
      <c r="F3" s="370"/>
      <c r="G3" s="370"/>
      <c r="H3" s="370"/>
      <c r="I3" s="370"/>
      <c r="J3" s="370"/>
      <c r="K3" s="370"/>
      <c r="L3" s="370"/>
      <c r="M3" s="370"/>
      <c r="N3" s="372"/>
    </row>
    <row r="4" spans="1:25" s="53" customFormat="1" ht="14.25" customHeight="1" x14ac:dyDescent="0.25">
      <c r="A4" s="607" t="s">
        <v>45</v>
      </c>
      <c r="B4" s="607"/>
      <c r="C4" s="607"/>
      <c r="D4" s="374"/>
      <c r="E4" s="370"/>
      <c r="F4" s="370"/>
      <c r="G4" s="370"/>
      <c r="H4" s="370"/>
      <c r="I4" s="370"/>
      <c r="J4" s="370"/>
      <c r="K4" s="607" t="s">
        <v>46</v>
      </c>
      <c r="L4" s="607"/>
      <c r="M4" s="607"/>
      <c r="N4" s="607"/>
    </row>
    <row r="5" spans="1:25" s="53" customFormat="1" ht="12" customHeight="1" x14ac:dyDescent="0.25">
      <c r="A5" s="608"/>
      <c r="B5" s="608"/>
      <c r="C5" s="608"/>
      <c r="D5" s="608"/>
      <c r="E5" s="371"/>
      <c r="F5" s="370"/>
      <c r="G5" s="370"/>
      <c r="H5" s="370"/>
      <c r="I5" s="370"/>
      <c r="J5" s="609"/>
      <c r="K5" s="609"/>
      <c r="L5" s="609"/>
      <c r="M5" s="609"/>
      <c r="N5" s="609"/>
    </row>
    <row r="6" spans="1:25" s="53" customFormat="1" ht="15" x14ac:dyDescent="0.25">
      <c r="A6" s="599"/>
      <c r="B6" s="599"/>
      <c r="C6" s="599"/>
      <c r="D6" s="599"/>
      <c r="E6" s="370"/>
      <c r="F6" s="370"/>
      <c r="G6" s="370"/>
      <c r="H6" s="370"/>
      <c r="I6" s="370"/>
      <c r="J6" s="599"/>
      <c r="K6" s="599"/>
      <c r="L6" s="599"/>
      <c r="M6" s="599"/>
      <c r="N6" s="599"/>
      <c r="U6" s="55" t="s">
        <v>47</v>
      </c>
      <c r="V6" s="55" t="s">
        <v>47</v>
      </c>
    </row>
    <row r="7" spans="1:25" s="53" customFormat="1" ht="17.25" customHeight="1" x14ac:dyDescent="0.25">
      <c r="A7" s="378"/>
      <c r="B7" s="379"/>
      <c r="C7" s="371"/>
      <c r="D7" s="371"/>
      <c r="E7" s="370"/>
      <c r="F7" s="370"/>
      <c r="G7" s="370"/>
      <c r="H7" s="370"/>
      <c r="I7" s="370"/>
      <c r="J7" s="378"/>
      <c r="K7" s="378"/>
      <c r="L7" s="378"/>
      <c r="M7" s="378"/>
      <c r="N7" s="379"/>
    </row>
    <row r="8" spans="1:25" s="53" customFormat="1" ht="45.75" customHeight="1" x14ac:dyDescent="0.25">
      <c r="A8" s="370" t="s">
        <v>429</v>
      </c>
      <c r="B8" s="380"/>
      <c r="C8" s="380"/>
      <c r="D8" s="380"/>
      <c r="E8" s="370"/>
      <c r="F8" s="370"/>
      <c r="G8" s="370"/>
      <c r="H8" s="370"/>
      <c r="I8" s="370"/>
      <c r="J8" s="370"/>
      <c r="K8" s="370"/>
      <c r="L8" s="380"/>
      <c r="M8" s="380"/>
      <c r="N8" s="372" t="s">
        <v>429</v>
      </c>
    </row>
    <row r="9" spans="1:25" s="53" customFormat="1" ht="15.75" customHeight="1" x14ac:dyDescent="0.25">
      <c r="A9" s="370"/>
      <c r="B9" s="370"/>
      <c r="C9" s="370"/>
      <c r="D9" s="370"/>
      <c r="E9" s="370"/>
      <c r="F9" s="381"/>
      <c r="G9" s="370"/>
      <c r="H9" s="370"/>
      <c r="I9" s="370"/>
      <c r="J9" s="370"/>
      <c r="K9" s="370"/>
      <c r="L9" s="370"/>
      <c r="M9" s="370"/>
      <c r="N9" s="370"/>
    </row>
    <row r="10" spans="1:25" s="53" customFormat="1" ht="102" customHeight="1" x14ac:dyDescent="0.25">
      <c r="A10" s="375" t="s">
        <v>430</v>
      </c>
      <c r="B10" s="380"/>
      <c r="C10" s="370"/>
      <c r="D10" s="599"/>
      <c r="E10" s="599"/>
      <c r="F10" s="599"/>
      <c r="G10" s="599"/>
      <c r="H10" s="599"/>
      <c r="I10" s="599"/>
      <c r="J10" s="599"/>
      <c r="K10" s="599"/>
      <c r="L10" s="599"/>
      <c r="M10" s="599"/>
      <c r="N10" s="599"/>
      <c r="W10" s="56" t="s">
        <v>48</v>
      </c>
    </row>
    <row r="11" spans="1:25" s="53" customFormat="1" ht="15" customHeight="1" x14ac:dyDescent="0.25">
      <c r="A11" s="382" t="s">
        <v>431</v>
      </c>
      <c r="B11" s="370"/>
      <c r="C11" s="370"/>
      <c r="D11" s="378" t="s">
        <v>432</v>
      </c>
      <c r="E11" s="378"/>
      <c r="F11" s="383"/>
      <c r="G11" s="383"/>
      <c r="H11" s="383"/>
      <c r="I11" s="383"/>
      <c r="J11" s="383"/>
      <c r="K11" s="383"/>
      <c r="L11" s="383"/>
      <c r="M11" s="383"/>
      <c r="N11" s="383"/>
    </row>
    <row r="12" spans="1:25" s="53" customFormat="1" ht="27.75" customHeight="1" x14ac:dyDescent="0.25">
      <c r="A12" s="382"/>
      <c r="B12" s="370"/>
      <c r="C12" s="370"/>
      <c r="D12" s="370"/>
      <c r="E12" s="370"/>
      <c r="F12" s="380"/>
      <c r="G12" s="380"/>
      <c r="H12" s="380"/>
      <c r="I12" s="380"/>
      <c r="J12" s="380"/>
      <c r="K12" s="380"/>
      <c r="L12" s="380"/>
      <c r="M12" s="380"/>
      <c r="N12" s="380"/>
    </row>
    <row r="13" spans="1:25" s="53" customFormat="1" ht="43.5" customHeight="1" x14ac:dyDescent="0.25">
      <c r="A13" s="610" t="s">
        <v>366</v>
      </c>
      <c r="B13" s="610"/>
      <c r="C13" s="610"/>
      <c r="D13" s="610"/>
      <c r="E13" s="610"/>
      <c r="F13" s="610"/>
      <c r="G13" s="610"/>
      <c r="H13" s="610"/>
      <c r="I13" s="610"/>
      <c r="J13" s="610"/>
      <c r="K13" s="610"/>
      <c r="L13" s="610"/>
      <c r="M13" s="610"/>
      <c r="N13" s="610"/>
      <c r="X13" s="56" t="s">
        <v>47</v>
      </c>
    </row>
    <row r="14" spans="1:25" s="53" customFormat="1" ht="15" x14ac:dyDescent="0.25">
      <c r="A14" s="611" t="s">
        <v>0</v>
      </c>
      <c r="B14" s="611"/>
      <c r="C14" s="611"/>
      <c r="D14" s="611"/>
      <c r="E14" s="611"/>
      <c r="F14" s="611"/>
      <c r="G14" s="611"/>
      <c r="H14" s="611"/>
      <c r="I14" s="611"/>
      <c r="J14" s="611"/>
      <c r="K14" s="611"/>
      <c r="L14" s="611"/>
      <c r="M14" s="611"/>
      <c r="N14" s="611"/>
    </row>
    <row r="15" spans="1:25" s="53" customFormat="1" ht="23.25" customHeight="1" x14ac:dyDescent="0.25">
      <c r="A15" s="384"/>
      <c r="B15" s="384"/>
      <c r="C15" s="384"/>
      <c r="D15" s="384"/>
      <c r="E15" s="384"/>
      <c r="F15" s="384"/>
      <c r="G15" s="384"/>
      <c r="H15" s="384"/>
      <c r="I15" s="384"/>
      <c r="J15" s="384"/>
      <c r="K15" s="384"/>
      <c r="L15" s="384"/>
      <c r="M15" s="384"/>
      <c r="N15" s="384"/>
    </row>
    <row r="16" spans="1:25" s="53" customFormat="1" ht="15" customHeight="1" x14ac:dyDescent="0.25">
      <c r="A16" s="610" t="s">
        <v>433</v>
      </c>
      <c r="B16" s="610"/>
      <c r="C16" s="610"/>
      <c r="D16" s="610"/>
      <c r="E16" s="610"/>
      <c r="F16" s="610"/>
      <c r="G16" s="610"/>
      <c r="H16" s="610"/>
      <c r="I16" s="610"/>
      <c r="J16" s="610"/>
      <c r="K16" s="610"/>
      <c r="L16" s="610"/>
      <c r="M16" s="610"/>
      <c r="N16" s="610"/>
      <c r="Y16" s="56" t="s">
        <v>47</v>
      </c>
    </row>
    <row r="17" spans="1:26" s="53" customFormat="1" ht="15" x14ac:dyDescent="0.25">
      <c r="A17" s="611" t="s">
        <v>434</v>
      </c>
      <c r="B17" s="611"/>
      <c r="C17" s="611"/>
      <c r="D17" s="611"/>
      <c r="E17" s="611"/>
      <c r="F17" s="611"/>
      <c r="G17" s="611"/>
      <c r="H17" s="611"/>
      <c r="I17" s="611"/>
      <c r="J17" s="611"/>
      <c r="K17" s="611"/>
      <c r="L17" s="611"/>
      <c r="M17" s="611"/>
      <c r="N17" s="611"/>
    </row>
    <row r="18" spans="1:26" s="53" customFormat="1" ht="24" customHeight="1" x14ac:dyDescent="0.25">
      <c r="A18" s="615" t="s">
        <v>544</v>
      </c>
      <c r="B18" s="615"/>
      <c r="C18" s="615"/>
      <c r="D18" s="615"/>
      <c r="E18" s="615"/>
      <c r="F18" s="615"/>
      <c r="G18" s="615"/>
      <c r="H18" s="615"/>
      <c r="I18" s="615"/>
      <c r="J18" s="615"/>
      <c r="K18" s="615"/>
      <c r="L18" s="615"/>
      <c r="M18" s="615"/>
      <c r="N18" s="615"/>
    </row>
    <row r="19" spans="1:26" s="53" customFormat="1" ht="18.75" customHeight="1" x14ac:dyDescent="0.25">
      <c r="A19" s="385"/>
      <c r="B19" s="385"/>
      <c r="C19" s="385"/>
      <c r="D19" s="385"/>
      <c r="E19" s="385"/>
      <c r="F19" s="385"/>
      <c r="G19" s="385"/>
      <c r="H19" s="385"/>
      <c r="I19" s="385"/>
      <c r="J19" s="385"/>
      <c r="K19" s="385"/>
      <c r="L19" s="385"/>
      <c r="M19" s="385"/>
      <c r="N19" s="385"/>
    </row>
    <row r="20" spans="1:26" s="53" customFormat="1" ht="15" customHeight="1" x14ac:dyDescent="0.25">
      <c r="A20" s="613" t="s">
        <v>362</v>
      </c>
      <c r="B20" s="613"/>
      <c r="C20" s="613"/>
      <c r="D20" s="613"/>
      <c r="E20" s="613"/>
      <c r="F20" s="613"/>
      <c r="G20" s="613"/>
      <c r="H20" s="613"/>
      <c r="I20" s="613"/>
      <c r="J20" s="613"/>
      <c r="K20" s="613"/>
      <c r="L20" s="613"/>
      <c r="M20" s="613"/>
      <c r="N20" s="613"/>
      <c r="Z20" s="56" t="s">
        <v>135</v>
      </c>
    </row>
    <row r="21" spans="1:26" s="53" customFormat="1" ht="13.5" customHeight="1" x14ac:dyDescent="0.25">
      <c r="A21" s="611" t="s">
        <v>436</v>
      </c>
      <c r="B21" s="611"/>
      <c r="C21" s="611"/>
      <c r="D21" s="611"/>
      <c r="E21" s="611"/>
      <c r="F21" s="611"/>
      <c r="G21" s="611"/>
      <c r="H21" s="611"/>
      <c r="I21" s="611"/>
      <c r="J21" s="611"/>
      <c r="K21" s="611"/>
      <c r="L21" s="611"/>
      <c r="M21" s="611"/>
      <c r="N21" s="611"/>
    </row>
    <row r="22" spans="1:26" s="53" customFormat="1" ht="15" customHeight="1" x14ac:dyDescent="0.25">
      <c r="A22" s="370" t="s">
        <v>437</v>
      </c>
      <c r="B22" s="386" t="s">
        <v>438</v>
      </c>
      <c r="C22" s="370" t="s">
        <v>439</v>
      </c>
      <c r="D22" s="370"/>
      <c r="E22" s="370"/>
      <c r="F22" s="371"/>
      <c r="G22" s="371"/>
      <c r="H22" s="371"/>
      <c r="I22" s="371"/>
      <c r="J22" s="371"/>
      <c r="K22" s="371"/>
      <c r="L22" s="371"/>
      <c r="M22" s="371"/>
      <c r="N22" s="371"/>
    </row>
    <row r="23" spans="1:26" s="53" customFormat="1" ht="39" customHeight="1" x14ac:dyDescent="0.25">
      <c r="A23" s="370" t="s">
        <v>440</v>
      </c>
      <c r="B23" s="613" t="s">
        <v>367</v>
      </c>
      <c r="C23" s="613"/>
      <c r="D23" s="613"/>
      <c r="E23" s="613"/>
      <c r="F23" s="613"/>
      <c r="G23" s="371"/>
      <c r="H23" s="371"/>
      <c r="I23" s="371"/>
      <c r="J23" s="371"/>
      <c r="K23" s="371"/>
      <c r="L23" s="371"/>
      <c r="M23" s="371"/>
      <c r="N23" s="371"/>
    </row>
    <row r="24" spans="1:26" s="53" customFormat="1" ht="24" customHeight="1" x14ac:dyDescent="0.25">
      <c r="A24" s="370"/>
      <c r="B24" s="616" t="s">
        <v>441</v>
      </c>
      <c r="C24" s="616"/>
      <c r="D24" s="616"/>
      <c r="E24" s="616"/>
      <c r="F24" s="616"/>
      <c r="G24" s="387"/>
      <c r="H24" s="387"/>
      <c r="I24" s="387"/>
      <c r="J24" s="387"/>
      <c r="K24" s="387"/>
      <c r="L24" s="387"/>
      <c r="M24" s="388"/>
      <c r="N24" s="387"/>
    </row>
    <row r="25" spans="1:26" s="53" customFormat="1" ht="9.75" customHeight="1" x14ac:dyDescent="0.25">
      <c r="A25" s="370"/>
      <c r="B25" s="370"/>
      <c r="C25" s="370"/>
      <c r="D25" s="389"/>
      <c r="E25" s="389"/>
      <c r="F25" s="389"/>
      <c r="G25" s="389"/>
      <c r="H25" s="389"/>
      <c r="I25" s="389"/>
      <c r="J25" s="389"/>
      <c r="K25" s="389"/>
      <c r="L25" s="389"/>
      <c r="M25" s="387"/>
      <c r="N25" s="387"/>
    </row>
    <row r="26" spans="1:26" s="53" customFormat="1" ht="15" x14ac:dyDescent="0.25">
      <c r="A26" s="390" t="s">
        <v>442</v>
      </c>
      <c r="B26" s="370"/>
      <c r="C26" s="370"/>
      <c r="D26" s="378" t="s">
        <v>498</v>
      </c>
      <c r="E26" s="370"/>
      <c r="F26" s="391"/>
      <c r="G26" s="391"/>
      <c r="H26" s="391"/>
      <c r="I26" s="391"/>
      <c r="J26" s="391"/>
      <c r="K26" s="391"/>
      <c r="L26" s="391"/>
      <c r="M26" s="391"/>
      <c r="N26" s="391"/>
    </row>
    <row r="27" spans="1:26" s="53" customFormat="1" ht="9.75" customHeight="1" x14ac:dyDescent="0.25">
      <c r="A27" s="370"/>
      <c r="B27" s="370"/>
      <c r="C27" s="370"/>
      <c r="D27" s="391"/>
      <c r="E27" s="391"/>
      <c r="F27" s="391"/>
      <c r="G27" s="391"/>
      <c r="H27" s="391"/>
      <c r="I27" s="391"/>
      <c r="J27" s="391"/>
      <c r="K27" s="391"/>
      <c r="L27" s="391"/>
      <c r="M27" s="391"/>
      <c r="N27" s="391"/>
    </row>
    <row r="28" spans="1:26" s="53" customFormat="1" ht="12.75" customHeight="1" x14ac:dyDescent="0.25">
      <c r="A28" s="390" t="s">
        <v>443</v>
      </c>
      <c r="B28" s="370"/>
      <c r="C28" s="392">
        <v>0.51</v>
      </c>
      <c r="D28" s="393" t="s">
        <v>545</v>
      </c>
      <c r="E28" s="382" t="s">
        <v>49</v>
      </c>
      <c r="F28" s="370"/>
      <c r="G28" s="370"/>
      <c r="H28" s="370"/>
      <c r="I28" s="370"/>
      <c r="J28" s="370"/>
      <c r="K28" s="370"/>
      <c r="L28" s="394"/>
      <c r="M28" s="394"/>
      <c r="N28" s="370"/>
    </row>
    <row r="29" spans="1:26" s="53" customFormat="1" ht="12.75" customHeight="1" x14ac:dyDescent="0.25">
      <c r="A29" s="370"/>
      <c r="B29" s="370" t="s">
        <v>445</v>
      </c>
      <c r="C29" s="395"/>
      <c r="D29" s="396"/>
      <c r="E29" s="382"/>
      <c r="F29" s="370"/>
      <c r="G29" s="370"/>
      <c r="H29" s="370"/>
      <c r="I29" s="370"/>
      <c r="J29" s="370"/>
      <c r="K29" s="370"/>
      <c r="L29" s="370"/>
      <c r="M29" s="370"/>
      <c r="N29" s="370"/>
    </row>
    <row r="30" spans="1:26" s="53" customFormat="1" ht="12.75" customHeight="1" x14ac:dyDescent="0.25">
      <c r="A30" s="370"/>
      <c r="B30" s="370" t="s">
        <v>446</v>
      </c>
      <c r="C30" s="392">
        <v>0</v>
      </c>
      <c r="D30" s="393" t="s">
        <v>447</v>
      </c>
      <c r="E30" s="382" t="s">
        <v>49</v>
      </c>
      <c r="F30" s="370"/>
      <c r="G30" s="370" t="s">
        <v>448</v>
      </c>
      <c r="H30" s="370"/>
      <c r="I30" s="370"/>
      <c r="J30" s="370"/>
      <c r="K30" s="370"/>
      <c r="L30" s="392">
        <v>0.24</v>
      </c>
      <c r="M30" s="393" t="s">
        <v>545</v>
      </c>
      <c r="N30" s="382" t="s">
        <v>49</v>
      </c>
    </row>
    <row r="31" spans="1:26" s="53" customFormat="1" ht="12.75" customHeight="1" x14ac:dyDescent="0.25">
      <c r="A31" s="370"/>
      <c r="B31" s="370" t="s">
        <v>2</v>
      </c>
      <c r="C31" s="392">
        <v>0</v>
      </c>
      <c r="D31" s="397" t="s">
        <v>447</v>
      </c>
      <c r="E31" s="382" t="s">
        <v>49</v>
      </c>
      <c r="F31" s="370"/>
      <c r="G31" s="370" t="s">
        <v>451</v>
      </c>
      <c r="H31" s="370"/>
      <c r="I31" s="370"/>
      <c r="J31" s="370"/>
      <c r="K31" s="370"/>
      <c r="L31" s="398"/>
      <c r="M31" s="398">
        <v>0.48</v>
      </c>
      <c r="N31" s="382" t="s">
        <v>452</v>
      </c>
    </row>
    <row r="32" spans="1:26" s="53" customFormat="1" ht="12.75" customHeight="1" x14ac:dyDescent="0.25">
      <c r="A32" s="370"/>
      <c r="B32" s="370" t="s">
        <v>50</v>
      </c>
      <c r="C32" s="392">
        <v>0</v>
      </c>
      <c r="D32" s="397" t="s">
        <v>447</v>
      </c>
      <c r="E32" s="382" t="s">
        <v>49</v>
      </c>
      <c r="F32" s="370"/>
      <c r="G32" s="370" t="s">
        <v>454</v>
      </c>
      <c r="H32" s="370"/>
      <c r="I32" s="370"/>
      <c r="J32" s="370"/>
      <c r="K32" s="370"/>
      <c r="L32" s="398"/>
      <c r="M32" s="398"/>
      <c r="N32" s="382" t="s">
        <v>452</v>
      </c>
    </row>
    <row r="33" spans="1:32" s="53" customFormat="1" ht="12.75" customHeight="1" x14ac:dyDescent="0.25">
      <c r="A33" s="370"/>
      <c r="B33" s="370" t="s">
        <v>51</v>
      </c>
      <c r="C33" s="392">
        <v>0.51</v>
      </c>
      <c r="D33" s="393" t="s">
        <v>545</v>
      </c>
      <c r="E33" s="382" t="s">
        <v>49</v>
      </c>
      <c r="F33" s="370"/>
      <c r="G33" s="370" t="s">
        <v>455</v>
      </c>
      <c r="H33" s="370"/>
      <c r="I33" s="370"/>
      <c r="J33" s="370"/>
      <c r="K33" s="370"/>
      <c r="L33" s="617"/>
      <c r="M33" s="617"/>
      <c r="N33" s="370"/>
    </row>
    <row r="34" spans="1:32" s="53" customFormat="1" ht="12.75" customHeight="1" x14ac:dyDescent="0.25">
      <c r="A34" s="370"/>
      <c r="B34" s="370"/>
      <c r="C34" s="395"/>
      <c r="D34" s="396"/>
      <c r="E34" s="375"/>
      <c r="F34" s="370"/>
      <c r="G34" s="370"/>
      <c r="H34" s="370"/>
      <c r="I34" s="370"/>
      <c r="J34" s="370"/>
      <c r="K34" s="370"/>
      <c r="L34" s="391"/>
      <c r="M34" s="391"/>
      <c r="N34" s="370"/>
    </row>
    <row r="35" spans="1:32" s="53" customFormat="1" ht="9.75" customHeight="1" x14ac:dyDescent="0.25">
      <c r="A35" s="399"/>
      <c r="B35" s="370"/>
      <c r="C35" s="370"/>
      <c r="D35" s="370"/>
      <c r="E35" s="370"/>
      <c r="F35" s="370"/>
      <c r="G35" s="370"/>
      <c r="H35" s="370"/>
      <c r="I35" s="370"/>
      <c r="J35" s="370"/>
      <c r="K35" s="370"/>
      <c r="L35" s="370"/>
      <c r="M35" s="370"/>
      <c r="N35" s="370"/>
    </row>
    <row r="36" spans="1:32" s="53" customFormat="1" ht="36" customHeight="1" x14ac:dyDescent="0.25">
      <c r="A36" s="612" t="s">
        <v>52</v>
      </c>
      <c r="B36" s="612" t="s">
        <v>44</v>
      </c>
      <c r="C36" s="612" t="s">
        <v>53</v>
      </c>
      <c r="D36" s="612"/>
      <c r="E36" s="612"/>
      <c r="F36" s="612" t="s">
        <v>456</v>
      </c>
      <c r="G36" s="612" t="s">
        <v>54</v>
      </c>
      <c r="H36" s="612"/>
      <c r="I36" s="612"/>
      <c r="J36" s="612" t="s">
        <v>457</v>
      </c>
      <c r="K36" s="612"/>
      <c r="L36" s="612"/>
      <c r="M36" s="612" t="s">
        <v>458</v>
      </c>
      <c r="N36" s="612" t="s">
        <v>459</v>
      </c>
    </row>
    <row r="37" spans="1:32" s="53" customFormat="1" ht="36.75" customHeight="1" x14ac:dyDescent="0.25">
      <c r="A37" s="612"/>
      <c r="B37" s="612"/>
      <c r="C37" s="612"/>
      <c r="D37" s="612"/>
      <c r="E37" s="612"/>
      <c r="F37" s="612"/>
      <c r="G37" s="612"/>
      <c r="H37" s="612"/>
      <c r="I37" s="612"/>
      <c r="J37" s="612"/>
      <c r="K37" s="612"/>
      <c r="L37" s="612"/>
      <c r="M37" s="612"/>
      <c r="N37" s="612"/>
    </row>
    <row r="38" spans="1:32" s="53" customFormat="1" ht="45" x14ac:dyDescent="0.25">
      <c r="A38" s="612"/>
      <c r="B38" s="612"/>
      <c r="C38" s="612"/>
      <c r="D38" s="612"/>
      <c r="E38" s="612"/>
      <c r="F38" s="612"/>
      <c r="G38" s="400" t="s">
        <v>460</v>
      </c>
      <c r="H38" s="400" t="s">
        <v>461</v>
      </c>
      <c r="I38" s="400" t="s">
        <v>462</v>
      </c>
      <c r="J38" s="400" t="s">
        <v>460</v>
      </c>
      <c r="K38" s="400" t="s">
        <v>461</v>
      </c>
      <c r="L38" s="400" t="s">
        <v>55</v>
      </c>
      <c r="M38" s="612"/>
      <c r="N38" s="612"/>
    </row>
    <row r="39" spans="1:32" s="53" customFormat="1" ht="15" x14ac:dyDescent="0.25">
      <c r="A39" s="401">
        <v>1</v>
      </c>
      <c r="B39" s="401">
        <v>2</v>
      </c>
      <c r="C39" s="614">
        <v>3</v>
      </c>
      <c r="D39" s="614"/>
      <c r="E39" s="614"/>
      <c r="F39" s="401">
        <v>4</v>
      </c>
      <c r="G39" s="401">
        <v>5</v>
      </c>
      <c r="H39" s="401">
        <v>6</v>
      </c>
      <c r="I39" s="401">
        <v>7</v>
      </c>
      <c r="J39" s="401">
        <v>8</v>
      </c>
      <c r="K39" s="401">
        <v>9</v>
      </c>
      <c r="L39" s="401">
        <v>10</v>
      </c>
      <c r="M39" s="401">
        <v>11</v>
      </c>
      <c r="N39" s="401">
        <v>12</v>
      </c>
      <c r="O39" s="58"/>
      <c r="P39" s="58"/>
      <c r="Q39" s="58"/>
    </row>
    <row r="40" spans="1:32" s="53" customFormat="1" ht="15" customHeight="1" x14ac:dyDescent="0.25">
      <c r="A40" s="604" t="s">
        <v>129</v>
      </c>
      <c r="B40" s="605"/>
      <c r="C40" s="605"/>
      <c r="D40" s="605"/>
      <c r="E40" s="605"/>
      <c r="F40" s="605"/>
      <c r="G40" s="605"/>
      <c r="H40" s="605"/>
      <c r="I40" s="605"/>
      <c r="J40" s="605"/>
      <c r="K40" s="605"/>
      <c r="L40" s="605"/>
      <c r="M40" s="605"/>
      <c r="N40" s="606"/>
      <c r="AA40" s="59" t="s">
        <v>129</v>
      </c>
    </row>
    <row r="41" spans="1:32" s="53" customFormat="1" ht="90.75" customHeight="1" x14ac:dyDescent="0.25">
      <c r="A41" s="402" t="s">
        <v>57</v>
      </c>
      <c r="B41" s="403" t="s">
        <v>546</v>
      </c>
      <c r="C41" s="600" t="s">
        <v>393</v>
      </c>
      <c r="D41" s="600"/>
      <c r="E41" s="600"/>
      <c r="F41" s="404" t="s">
        <v>394</v>
      </c>
      <c r="G41" s="404"/>
      <c r="H41" s="404"/>
      <c r="I41" s="404" t="s">
        <v>57</v>
      </c>
      <c r="J41" s="405"/>
      <c r="K41" s="404"/>
      <c r="L41" s="405"/>
      <c r="M41" s="404"/>
      <c r="N41" s="406"/>
      <c r="AA41" s="59"/>
      <c r="AB41" s="60" t="s">
        <v>130</v>
      </c>
    </row>
    <row r="42" spans="1:32" s="53" customFormat="1" ht="15" customHeight="1" x14ac:dyDescent="0.25">
      <c r="A42" s="409"/>
      <c r="B42" s="408" t="s">
        <v>57</v>
      </c>
      <c r="C42" s="599" t="s">
        <v>60</v>
      </c>
      <c r="D42" s="599"/>
      <c r="E42" s="599"/>
      <c r="F42" s="410"/>
      <c r="G42" s="410"/>
      <c r="H42" s="410"/>
      <c r="I42" s="410"/>
      <c r="J42" s="411">
        <v>4.2699999999999996</v>
      </c>
      <c r="K42" s="410"/>
      <c r="L42" s="411">
        <v>4.2699999999999996</v>
      </c>
      <c r="M42" s="410">
        <v>35.619999999999997</v>
      </c>
      <c r="N42" s="412">
        <v>158</v>
      </c>
      <c r="AA42" s="59"/>
      <c r="AB42" s="60"/>
      <c r="AC42" s="55" t="s">
        <v>60</v>
      </c>
    </row>
    <row r="43" spans="1:32" s="53" customFormat="1" ht="15" customHeight="1" x14ac:dyDescent="0.25">
      <c r="A43" s="409"/>
      <c r="B43" s="408"/>
      <c r="C43" s="599" t="s">
        <v>67</v>
      </c>
      <c r="D43" s="599"/>
      <c r="E43" s="599"/>
      <c r="F43" s="410" t="s">
        <v>465</v>
      </c>
      <c r="G43" s="410" t="s">
        <v>547</v>
      </c>
      <c r="H43" s="410"/>
      <c r="I43" s="410" t="s">
        <v>547</v>
      </c>
      <c r="J43" s="411"/>
      <c r="K43" s="410"/>
      <c r="L43" s="411"/>
      <c r="M43" s="410"/>
      <c r="N43" s="412"/>
      <c r="AA43" s="59"/>
      <c r="AB43" s="60"/>
      <c r="AD43" s="55" t="s">
        <v>67</v>
      </c>
    </row>
    <row r="44" spans="1:32" s="53" customFormat="1" ht="15" customHeight="1" x14ac:dyDescent="0.25">
      <c r="A44" s="409"/>
      <c r="B44" s="408"/>
      <c r="C44" s="601" t="s">
        <v>69</v>
      </c>
      <c r="D44" s="601"/>
      <c r="E44" s="601"/>
      <c r="F44" s="413"/>
      <c r="G44" s="413"/>
      <c r="H44" s="413"/>
      <c r="I44" s="413"/>
      <c r="J44" s="414">
        <v>4.2699999999999996</v>
      </c>
      <c r="K44" s="413"/>
      <c r="L44" s="414">
        <v>4.2699999999999996</v>
      </c>
      <c r="M44" s="413"/>
      <c r="N44" s="415"/>
      <c r="AA44" s="59"/>
      <c r="AB44" s="60"/>
      <c r="AE44" s="55" t="s">
        <v>69</v>
      </c>
    </row>
    <row r="45" spans="1:32" s="53" customFormat="1" ht="15" customHeight="1" x14ac:dyDescent="0.25">
      <c r="A45" s="409"/>
      <c r="B45" s="408"/>
      <c r="C45" s="599" t="s">
        <v>70</v>
      </c>
      <c r="D45" s="599"/>
      <c r="E45" s="599"/>
      <c r="F45" s="410"/>
      <c r="G45" s="410"/>
      <c r="H45" s="410"/>
      <c r="I45" s="410"/>
      <c r="J45" s="411"/>
      <c r="K45" s="410"/>
      <c r="L45" s="411">
        <v>4.2699999999999996</v>
      </c>
      <c r="M45" s="410"/>
      <c r="N45" s="412">
        <v>158</v>
      </c>
      <c r="AA45" s="59"/>
      <c r="AB45" s="60"/>
      <c r="AD45" s="55" t="s">
        <v>70</v>
      </c>
    </row>
    <row r="46" spans="1:32" s="53" customFormat="1" ht="23.25" customHeight="1" x14ac:dyDescent="0.25">
      <c r="A46" s="409"/>
      <c r="B46" s="408" t="s">
        <v>548</v>
      </c>
      <c r="C46" s="599" t="s">
        <v>131</v>
      </c>
      <c r="D46" s="599"/>
      <c r="E46" s="599"/>
      <c r="F46" s="410" t="s">
        <v>470</v>
      </c>
      <c r="G46" s="410" t="s">
        <v>549</v>
      </c>
      <c r="H46" s="410"/>
      <c r="I46" s="410" t="s">
        <v>549</v>
      </c>
      <c r="J46" s="411"/>
      <c r="K46" s="410"/>
      <c r="L46" s="411">
        <v>3.16</v>
      </c>
      <c r="M46" s="410"/>
      <c r="N46" s="412">
        <v>117</v>
      </c>
      <c r="AA46" s="59"/>
      <c r="AB46" s="60"/>
      <c r="AD46" s="55" t="s">
        <v>131</v>
      </c>
    </row>
    <row r="47" spans="1:32" s="53" customFormat="1" ht="23.25" customHeight="1" x14ac:dyDescent="0.25">
      <c r="A47" s="409"/>
      <c r="B47" s="408" t="s">
        <v>550</v>
      </c>
      <c r="C47" s="599" t="s">
        <v>132</v>
      </c>
      <c r="D47" s="599"/>
      <c r="E47" s="599"/>
      <c r="F47" s="410" t="s">
        <v>470</v>
      </c>
      <c r="G47" s="410" t="s">
        <v>551</v>
      </c>
      <c r="H47" s="410"/>
      <c r="I47" s="410" t="s">
        <v>551</v>
      </c>
      <c r="J47" s="411"/>
      <c r="K47" s="410"/>
      <c r="L47" s="411">
        <v>1.54</v>
      </c>
      <c r="M47" s="410"/>
      <c r="N47" s="412">
        <v>57</v>
      </c>
      <c r="AA47" s="59"/>
      <c r="AB47" s="60"/>
      <c r="AD47" s="55" t="s">
        <v>132</v>
      </c>
    </row>
    <row r="48" spans="1:32" s="53" customFormat="1" ht="15" customHeight="1" x14ac:dyDescent="0.25">
      <c r="A48" s="416"/>
      <c r="B48" s="417"/>
      <c r="C48" s="600" t="s">
        <v>73</v>
      </c>
      <c r="D48" s="600"/>
      <c r="E48" s="600"/>
      <c r="F48" s="404"/>
      <c r="G48" s="404"/>
      <c r="H48" s="404"/>
      <c r="I48" s="404"/>
      <c r="J48" s="405"/>
      <c r="K48" s="404"/>
      <c r="L48" s="405">
        <v>8.9700000000000006</v>
      </c>
      <c r="M48" s="413"/>
      <c r="N48" s="406">
        <v>332</v>
      </c>
      <c r="AA48" s="59"/>
      <c r="AB48" s="60"/>
      <c r="AF48" s="60" t="s">
        <v>73</v>
      </c>
    </row>
    <row r="49" spans="1:34" s="53" customFormat="1" ht="34.5" customHeight="1" x14ac:dyDescent="0.25">
      <c r="A49" s="402" t="s">
        <v>61</v>
      </c>
      <c r="B49" s="403" t="s">
        <v>552</v>
      </c>
      <c r="C49" s="600" t="s">
        <v>133</v>
      </c>
      <c r="D49" s="600"/>
      <c r="E49" s="600"/>
      <c r="F49" s="404" t="s">
        <v>395</v>
      </c>
      <c r="G49" s="404"/>
      <c r="H49" s="404"/>
      <c r="I49" s="404" t="s">
        <v>57</v>
      </c>
      <c r="J49" s="405"/>
      <c r="K49" s="404"/>
      <c r="L49" s="405"/>
      <c r="M49" s="404"/>
      <c r="N49" s="406"/>
      <c r="AA49" s="59"/>
      <c r="AB49" s="60" t="s">
        <v>133</v>
      </c>
      <c r="AF49" s="60"/>
    </row>
    <row r="50" spans="1:34" s="53" customFormat="1" ht="15" customHeight="1" x14ac:dyDescent="0.25">
      <c r="A50" s="407"/>
      <c r="B50" s="408"/>
      <c r="C50" s="599" t="s">
        <v>134</v>
      </c>
      <c r="D50" s="599"/>
      <c r="E50" s="599"/>
      <c r="F50" s="599"/>
      <c r="G50" s="599"/>
      <c r="H50" s="599"/>
      <c r="I50" s="599"/>
      <c r="J50" s="599"/>
      <c r="K50" s="599"/>
      <c r="L50" s="599"/>
      <c r="M50" s="599"/>
      <c r="N50" s="602"/>
      <c r="AA50" s="59"/>
      <c r="AB50" s="60"/>
      <c r="AF50" s="60"/>
      <c r="AG50" s="55" t="s">
        <v>134</v>
      </c>
    </row>
    <row r="51" spans="1:34" s="53" customFormat="1" ht="15" customHeight="1" x14ac:dyDescent="0.25">
      <c r="A51" s="409"/>
      <c r="B51" s="408" t="s">
        <v>57</v>
      </c>
      <c r="C51" s="599" t="s">
        <v>60</v>
      </c>
      <c r="D51" s="599"/>
      <c r="E51" s="599"/>
      <c r="F51" s="410"/>
      <c r="G51" s="410"/>
      <c r="H51" s="410"/>
      <c r="I51" s="410"/>
      <c r="J51" s="411">
        <v>11.23</v>
      </c>
      <c r="K51" s="410" t="s">
        <v>553</v>
      </c>
      <c r="L51" s="411">
        <v>2.25</v>
      </c>
      <c r="M51" s="410">
        <v>35.619999999999997</v>
      </c>
      <c r="N51" s="412">
        <v>83</v>
      </c>
      <c r="AA51" s="59"/>
      <c r="AB51" s="60"/>
      <c r="AC51" s="55" t="s">
        <v>60</v>
      </c>
      <c r="AF51" s="60"/>
    </row>
    <row r="52" spans="1:34" s="53" customFormat="1" ht="15" customHeight="1" x14ac:dyDescent="0.25">
      <c r="A52" s="409"/>
      <c r="B52" s="408"/>
      <c r="C52" s="599" t="s">
        <v>67</v>
      </c>
      <c r="D52" s="599"/>
      <c r="E52" s="599"/>
      <c r="F52" s="410" t="s">
        <v>465</v>
      </c>
      <c r="G52" s="410" t="s">
        <v>554</v>
      </c>
      <c r="H52" s="410" t="s">
        <v>553</v>
      </c>
      <c r="I52" s="410" t="s">
        <v>555</v>
      </c>
      <c r="J52" s="411"/>
      <c r="K52" s="410"/>
      <c r="L52" s="411"/>
      <c r="M52" s="410"/>
      <c r="N52" s="412"/>
      <c r="AA52" s="59"/>
      <c r="AB52" s="60"/>
      <c r="AD52" s="55" t="s">
        <v>67</v>
      </c>
      <c r="AF52" s="60"/>
    </row>
    <row r="53" spans="1:34" s="53" customFormat="1" ht="15" customHeight="1" x14ac:dyDescent="0.25">
      <c r="A53" s="409"/>
      <c r="B53" s="408"/>
      <c r="C53" s="601" t="s">
        <v>69</v>
      </c>
      <c r="D53" s="601"/>
      <c r="E53" s="601"/>
      <c r="F53" s="413"/>
      <c r="G53" s="413"/>
      <c r="H53" s="413"/>
      <c r="I53" s="413"/>
      <c r="J53" s="414">
        <v>11.23</v>
      </c>
      <c r="K53" s="413"/>
      <c r="L53" s="414">
        <v>2.25</v>
      </c>
      <c r="M53" s="413"/>
      <c r="N53" s="415"/>
      <c r="AA53" s="59"/>
      <c r="AB53" s="60"/>
      <c r="AE53" s="55" t="s">
        <v>69</v>
      </c>
      <c r="AF53" s="60"/>
    </row>
    <row r="54" spans="1:34" s="53" customFormat="1" ht="15" x14ac:dyDescent="0.25">
      <c r="A54" s="409"/>
      <c r="B54" s="408"/>
      <c r="C54" s="599" t="s">
        <v>70</v>
      </c>
      <c r="D54" s="599"/>
      <c r="E54" s="599"/>
      <c r="F54" s="410"/>
      <c r="G54" s="410"/>
      <c r="H54" s="410"/>
      <c r="I54" s="410"/>
      <c r="J54" s="411"/>
      <c r="K54" s="410"/>
      <c r="L54" s="411">
        <v>2.25</v>
      </c>
      <c r="M54" s="410"/>
      <c r="N54" s="412">
        <v>83</v>
      </c>
      <c r="AA54" s="59"/>
      <c r="AB54" s="60"/>
      <c r="AD54" s="55" t="s">
        <v>70</v>
      </c>
      <c r="AF54" s="60"/>
    </row>
    <row r="55" spans="1:34" s="53" customFormat="1" ht="23.25" customHeight="1" x14ac:dyDescent="0.25">
      <c r="A55" s="409"/>
      <c r="B55" s="408" t="s">
        <v>548</v>
      </c>
      <c r="C55" s="599" t="s">
        <v>131</v>
      </c>
      <c r="D55" s="599"/>
      <c r="E55" s="599"/>
      <c r="F55" s="410" t="s">
        <v>470</v>
      </c>
      <c r="G55" s="410" t="s">
        <v>549</v>
      </c>
      <c r="H55" s="410"/>
      <c r="I55" s="410" t="s">
        <v>549</v>
      </c>
      <c r="J55" s="411"/>
      <c r="K55" s="410"/>
      <c r="L55" s="411">
        <v>1.67</v>
      </c>
      <c r="M55" s="410"/>
      <c r="N55" s="412">
        <v>61</v>
      </c>
      <c r="AA55" s="59"/>
      <c r="AB55" s="60"/>
      <c r="AD55" s="55" t="s">
        <v>131</v>
      </c>
      <c r="AF55" s="60"/>
    </row>
    <row r="56" spans="1:34" s="53" customFormat="1" ht="23.25" customHeight="1" x14ac:dyDescent="0.25">
      <c r="A56" s="409"/>
      <c r="B56" s="408" t="s">
        <v>550</v>
      </c>
      <c r="C56" s="599" t="s">
        <v>132</v>
      </c>
      <c r="D56" s="599"/>
      <c r="E56" s="599"/>
      <c r="F56" s="410" t="s">
        <v>470</v>
      </c>
      <c r="G56" s="410" t="s">
        <v>551</v>
      </c>
      <c r="H56" s="410"/>
      <c r="I56" s="410" t="s">
        <v>551</v>
      </c>
      <c r="J56" s="411"/>
      <c r="K56" s="410"/>
      <c r="L56" s="411">
        <v>0.81</v>
      </c>
      <c r="M56" s="410"/>
      <c r="N56" s="412">
        <v>30</v>
      </c>
      <c r="AA56" s="59"/>
      <c r="AB56" s="60"/>
      <c r="AD56" s="55" t="s">
        <v>132</v>
      </c>
      <c r="AF56" s="60"/>
    </row>
    <row r="57" spans="1:34" s="53" customFormat="1" ht="15" customHeight="1" x14ac:dyDescent="0.25">
      <c r="A57" s="416"/>
      <c r="B57" s="417"/>
      <c r="C57" s="600" t="s">
        <v>73</v>
      </c>
      <c r="D57" s="600"/>
      <c r="E57" s="600"/>
      <c r="F57" s="404"/>
      <c r="G57" s="404"/>
      <c r="H57" s="404"/>
      <c r="I57" s="404"/>
      <c r="J57" s="405"/>
      <c r="K57" s="404"/>
      <c r="L57" s="405">
        <v>4.7300000000000004</v>
      </c>
      <c r="M57" s="413"/>
      <c r="N57" s="406">
        <v>174</v>
      </c>
      <c r="AA57" s="59"/>
      <c r="AB57" s="60"/>
      <c r="AF57" s="60" t="s">
        <v>73</v>
      </c>
    </row>
    <row r="58" spans="1:34" s="53" customFormat="1" ht="0" hidden="1" customHeight="1" x14ac:dyDescent="0.25">
      <c r="A58" s="418"/>
      <c r="B58" s="417"/>
      <c r="C58" s="417"/>
      <c r="D58" s="417"/>
      <c r="E58" s="417"/>
      <c r="F58" s="418"/>
      <c r="G58" s="418"/>
      <c r="H58" s="418"/>
      <c r="I58" s="418"/>
      <c r="J58" s="422"/>
      <c r="K58" s="418"/>
      <c r="L58" s="422"/>
      <c r="M58" s="410"/>
      <c r="N58" s="422"/>
      <c r="AA58" s="59"/>
      <c r="AB58" s="60"/>
      <c r="AF58" s="60"/>
    </row>
    <row r="59" spans="1:34" s="53" customFormat="1" ht="13.5" hidden="1" customHeight="1" x14ac:dyDescent="0.25">
      <c r="A59" s="370"/>
      <c r="B59" s="380"/>
      <c r="C59" s="380"/>
      <c r="D59" s="380"/>
      <c r="E59" s="380"/>
      <c r="F59" s="380"/>
      <c r="G59" s="380"/>
      <c r="H59" s="380"/>
      <c r="I59" s="380"/>
      <c r="J59" s="380"/>
      <c r="K59" s="380"/>
      <c r="L59" s="436"/>
      <c r="M59" s="437"/>
      <c r="N59" s="438"/>
    </row>
    <row r="60" spans="1:34" s="53" customFormat="1" ht="15" customHeight="1" x14ac:dyDescent="0.25">
      <c r="A60" s="423"/>
      <c r="B60" s="424"/>
      <c r="C60" s="600" t="s">
        <v>79</v>
      </c>
      <c r="D60" s="600"/>
      <c r="E60" s="600"/>
      <c r="F60" s="600"/>
      <c r="G60" s="600"/>
      <c r="H60" s="600"/>
      <c r="I60" s="600"/>
      <c r="J60" s="600"/>
      <c r="K60" s="600"/>
      <c r="L60" s="425"/>
      <c r="M60" s="439"/>
      <c r="N60" s="427"/>
      <c r="AH60" s="60" t="s">
        <v>79</v>
      </c>
    </row>
    <row r="61" spans="1:34" s="53" customFormat="1" ht="1.5" customHeight="1" x14ac:dyDescent="0.25">
      <c r="A61" s="428"/>
      <c r="B61" s="408"/>
      <c r="C61" s="599" t="s">
        <v>80</v>
      </c>
      <c r="D61" s="599"/>
      <c r="E61" s="599"/>
      <c r="F61" s="599"/>
      <c r="G61" s="599"/>
      <c r="H61" s="599"/>
      <c r="I61" s="599"/>
      <c r="J61" s="599"/>
      <c r="K61" s="599"/>
      <c r="L61" s="429">
        <v>6.52</v>
      </c>
      <c r="M61" s="440"/>
      <c r="N61" s="431">
        <v>241</v>
      </c>
    </row>
    <row r="62" spans="1:34" s="53" customFormat="1" ht="44.25" customHeight="1" x14ac:dyDescent="0.25">
      <c r="A62" s="428"/>
      <c r="B62" s="408"/>
      <c r="C62" s="599" t="s">
        <v>81</v>
      </c>
      <c r="D62" s="599"/>
      <c r="E62" s="599"/>
      <c r="F62" s="599"/>
      <c r="G62" s="599"/>
      <c r="H62" s="599"/>
      <c r="I62" s="599"/>
      <c r="J62" s="599"/>
      <c r="K62" s="599"/>
      <c r="L62" s="429"/>
      <c r="M62" s="440"/>
      <c r="N62" s="431"/>
    </row>
    <row r="63" spans="1:34" ht="10.5" customHeight="1" x14ac:dyDescent="0.2">
      <c r="A63" s="428"/>
      <c r="B63" s="408"/>
      <c r="C63" s="599" t="s">
        <v>82</v>
      </c>
      <c r="D63" s="599"/>
      <c r="E63" s="599"/>
      <c r="F63" s="599"/>
      <c r="G63" s="599"/>
      <c r="H63" s="599"/>
      <c r="I63" s="599"/>
      <c r="J63" s="599"/>
      <c r="K63" s="599"/>
      <c r="L63" s="429">
        <v>6.52</v>
      </c>
      <c r="M63" s="440"/>
      <c r="N63" s="431">
        <v>241</v>
      </c>
    </row>
    <row r="64" spans="1:34" ht="10.5" customHeight="1" x14ac:dyDescent="0.2">
      <c r="A64" s="428"/>
      <c r="B64" s="408"/>
      <c r="C64" s="599" t="s">
        <v>556</v>
      </c>
      <c r="D64" s="599"/>
      <c r="E64" s="599"/>
      <c r="F64" s="599"/>
      <c r="G64" s="599"/>
      <c r="H64" s="599"/>
      <c r="I64" s="599"/>
      <c r="J64" s="599"/>
      <c r="K64" s="599"/>
      <c r="L64" s="429">
        <v>13.7</v>
      </c>
      <c r="M64" s="440"/>
      <c r="N64" s="431">
        <v>506</v>
      </c>
    </row>
    <row r="65" spans="1:14" ht="10.5" customHeight="1" x14ac:dyDescent="0.2">
      <c r="A65" s="428"/>
      <c r="B65" s="408"/>
      <c r="C65" s="599" t="s">
        <v>557</v>
      </c>
      <c r="D65" s="599"/>
      <c r="E65" s="599"/>
      <c r="F65" s="599"/>
      <c r="G65" s="599"/>
      <c r="H65" s="599"/>
      <c r="I65" s="599"/>
      <c r="J65" s="599"/>
      <c r="K65" s="599"/>
      <c r="L65" s="429">
        <v>13.7</v>
      </c>
      <c r="M65" s="440"/>
      <c r="N65" s="431">
        <v>506</v>
      </c>
    </row>
    <row r="66" spans="1:14" ht="10.5" customHeight="1" x14ac:dyDescent="0.2">
      <c r="A66" s="428"/>
      <c r="B66" s="408"/>
      <c r="C66" s="599" t="s">
        <v>558</v>
      </c>
      <c r="D66" s="599"/>
      <c r="E66" s="599"/>
      <c r="F66" s="599"/>
      <c r="G66" s="599"/>
      <c r="H66" s="599"/>
      <c r="I66" s="599"/>
      <c r="J66" s="599"/>
      <c r="K66" s="599"/>
      <c r="L66" s="429"/>
      <c r="M66" s="440"/>
      <c r="N66" s="431"/>
    </row>
    <row r="67" spans="1:14" ht="10.5" customHeight="1" x14ac:dyDescent="0.2">
      <c r="A67" s="428"/>
      <c r="B67" s="408"/>
      <c r="C67" s="599" t="s">
        <v>559</v>
      </c>
      <c r="D67" s="599"/>
      <c r="E67" s="599"/>
      <c r="F67" s="599"/>
      <c r="G67" s="599"/>
      <c r="H67" s="599"/>
      <c r="I67" s="599"/>
      <c r="J67" s="599"/>
      <c r="K67" s="599"/>
      <c r="L67" s="429">
        <v>6.52</v>
      </c>
      <c r="M67" s="440"/>
      <c r="N67" s="431">
        <v>241</v>
      </c>
    </row>
    <row r="68" spans="1:14" ht="10.5" customHeight="1" x14ac:dyDescent="0.2">
      <c r="A68" s="428"/>
      <c r="B68" s="408"/>
      <c r="C68" s="599" t="s">
        <v>560</v>
      </c>
      <c r="D68" s="599"/>
      <c r="E68" s="599"/>
      <c r="F68" s="599"/>
      <c r="G68" s="599"/>
      <c r="H68" s="599"/>
      <c r="I68" s="599"/>
      <c r="J68" s="599"/>
      <c r="K68" s="599"/>
      <c r="L68" s="429">
        <v>4.83</v>
      </c>
      <c r="M68" s="440"/>
      <c r="N68" s="431">
        <v>178</v>
      </c>
    </row>
    <row r="69" spans="1:14" ht="10.5" customHeight="1" x14ac:dyDescent="0.2">
      <c r="A69" s="428"/>
      <c r="B69" s="408"/>
      <c r="C69" s="599" t="s">
        <v>561</v>
      </c>
      <c r="D69" s="599"/>
      <c r="E69" s="599"/>
      <c r="F69" s="599"/>
      <c r="G69" s="599"/>
      <c r="H69" s="599"/>
      <c r="I69" s="599"/>
      <c r="J69" s="599"/>
      <c r="K69" s="599"/>
      <c r="L69" s="429">
        <v>2.35</v>
      </c>
      <c r="M69" s="440"/>
      <c r="N69" s="431">
        <v>87</v>
      </c>
    </row>
    <row r="70" spans="1:14" ht="10.5" customHeight="1" x14ac:dyDescent="0.2">
      <c r="A70" s="428"/>
      <c r="B70" s="408"/>
      <c r="C70" s="599" t="s">
        <v>94</v>
      </c>
      <c r="D70" s="599"/>
      <c r="E70" s="599"/>
      <c r="F70" s="599"/>
      <c r="G70" s="599"/>
      <c r="H70" s="599"/>
      <c r="I70" s="599"/>
      <c r="J70" s="599"/>
      <c r="K70" s="599"/>
      <c r="L70" s="429">
        <v>6.52</v>
      </c>
      <c r="M70" s="440"/>
      <c r="N70" s="431">
        <v>241</v>
      </c>
    </row>
    <row r="71" spans="1:14" ht="10.5" customHeight="1" x14ac:dyDescent="0.2">
      <c r="A71" s="428"/>
      <c r="B71" s="408"/>
      <c r="C71" s="599" t="s">
        <v>95</v>
      </c>
      <c r="D71" s="599"/>
      <c r="E71" s="599"/>
      <c r="F71" s="599"/>
      <c r="G71" s="599"/>
      <c r="H71" s="599"/>
      <c r="I71" s="599"/>
      <c r="J71" s="599"/>
      <c r="K71" s="599"/>
      <c r="L71" s="429">
        <v>4.83</v>
      </c>
      <c r="M71" s="440"/>
      <c r="N71" s="431">
        <v>178</v>
      </c>
    </row>
    <row r="72" spans="1:14" ht="10.5" customHeight="1" x14ac:dyDescent="0.2">
      <c r="A72" s="428"/>
      <c r="B72" s="408"/>
      <c r="C72" s="599" t="s">
        <v>96</v>
      </c>
      <c r="D72" s="599"/>
      <c r="E72" s="599"/>
      <c r="F72" s="599"/>
      <c r="G72" s="599"/>
      <c r="H72" s="599"/>
      <c r="I72" s="599"/>
      <c r="J72" s="599"/>
      <c r="K72" s="599"/>
      <c r="L72" s="429">
        <v>2.35</v>
      </c>
      <c r="M72" s="440"/>
      <c r="N72" s="431">
        <v>87</v>
      </c>
    </row>
    <row r="73" spans="1:14" ht="10.5" customHeight="1" x14ac:dyDescent="0.2">
      <c r="A73" s="428"/>
      <c r="B73" s="422"/>
      <c r="C73" s="603" t="s">
        <v>97</v>
      </c>
      <c r="D73" s="603"/>
      <c r="E73" s="603"/>
      <c r="F73" s="603"/>
      <c r="G73" s="603"/>
      <c r="H73" s="603"/>
      <c r="I73" s="603"/>
      <c r="J73" s="603"/>
      <c r="K73" s="603"/>
      <c r="L73" s="432">
        <v>13.7</v>
      </c>
      <c r="M73" s="373"/>
      <c r="N73" s="441">
        <v>506</v>
      </c>
    </row>
    <row r="74" spans="1:14" ht="10.5" customHeight="1" x14ac:dyDescent="0.2">
      <c r="A74" s="370"/>
      <c r="B74" s="422"/>
      <c r="C74" s="417"/>
      <c r="D74" s="417"/>
      <c r="E74" s="417"/>
      <c r="F74" s="417"/>
      <c r="G74" s="417"/>
      <c r="H74" s="417"/>
      <c r="I74" s="417"/>
      <c r="J74" s="417"/>
      <c r="K74" s="417"/>
      <c r="L74" s="432"/>
      <c r="M74" s="433"/>
      <c r="N74" s="442"/>
    </row>
    <row r="75" spans="1:14" ht="10.5" customHeight="1" x14ac:dyDescent="0.2">
      <c r="A75" s="284"/>
      <c r="B75" s="284"/>
      <c r="C75" s="284"/>
      <c r="D75" s="284"/>
      <c r="E75" s="284"/>
      <c r="F75" s="284"/>
      <c r="G75" s="284"/>
      <c r="H75" s="284"/>
      <c r="I75" s="284"/>
      <c r="J75" s="284"/>
      <c r="K75" s="284"/>
      <c r="L75" s="284"/>
      <c r="M75" s="284"/>
      <c r="N75" s="284"/>
    </row>
  </sheetData>
  <mergeCells count="58">
    <mergeCell ref="C54:E54"/>
    <mergeCell ref="C55:E55"/>
    <mergeCell ref="C46:E46"/>
    <mergeCell ref="C47:E47"/>
    <mergeCell ref="C48:E48"/>
    <mergeCell ref="A4:C4"/>
    <mergeCell ref="K4:N4"/>
    <mergeCell ref="A13:N13"/>
    <mergeCell ref="A14:N14"/>
    <mergeCell ref="N36:N38"/>
    <mergeCell ref="A5:D5"/>
    <mergeCell ref="J5:N5"/>
    <mergeCell ref="A6:D6"/>
    <mergeCell ref="J6:N6"/>
    <mergeCell ref="D10:N10"/>
    <mergeCell ref="A16:N16"/>
    <mergeCell ref="A17:N17"/>
    <mergeCell ref="A18:N18"/>
    <mergeCell ref="A20:N20"/>
    <mergeCell ref="A21:N21"/>
    <mergeCell ref="B23:F23"/>
    <mergeCell ref="B24:F24"/>
    <mergeCell ref="L33:M33"/>
    <mergeCell ref="A36:A38"/>
    <mergeCell ref="B36:B38"/>
    <mergeCell ref="C36:E38"/>
    <mergeCell ref="F36:F38"/>
    <mergeCell ref="G36:I37"/>
    <mergeCell ref="J36:L37"/>
    <mergeCell ref="M36:M38"/>
    <mergeCell ref="C39:E39"/>
    <mergeCell ref="A40:N40"/>
    <mergeCell ref="C41:E41"/>
    <mergeCell ref="C61:K61"/>
    <mergeCell ref="C57:E57"/>
    <mergeCell ref="C60:K60"/>
    <mergeCell ref="C42:E42"/>
    <mergeCell ref="C43:E43"/>
    <mergeCell ref="C44:E44"/>
    <mergeCell ref="C45:E45"/>
    <mergeCell ref="C56:E56"/>
    <mergeCell ref="C49:E49"/>
    <mergeCell ref="C50:N50"/>
    <mergeCell ref="C51:E51"/>
    <mergeCell ref="C52:E52"/>
    <mergeCell ref="C53:E53"/>
    <mergeCell ref="C62:K62"/>
    <mergeCell ref="C63:K63"/>
    <mergeCell ref="C64:K64"/>
    <mergeCell ref="C65:K65"/>
    <mergeCell ref="C71:K71"/>
    <mergeCell ref="C72:K72"/>
    <mergeCell ref="C73:K73"/>
    <mergeCell ref="C66:K66"/>
    <mergeCell ref="C67:K67"/>
    <mergeCell ref="C68:K68"/>
    <mergeCell ref="C69:K69"/>
    <mergeCell ref="C70:K70"/>
  </mergeCells>
  <printOptions horizontalCentered="1"/>
  <pageMargins left="0.39370077848434498" right="0.23622047901153601" top="0.35433071851730302" bottom="0.31496062874794001" header="0.118110239505768" footer="0.118110239505768"/>
  <pageSetup paperSize="9" scale="69" fitToHeight="0" orientation="portrait" r:id="rId1"/>
  <headerFooter>
    <oddFooter>&amp;RСтраница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83"/>
  <sheetViews>
    <sheetView topLeftCell="A7" workbookViewId="0">
      <selection activeCell="D31" sqref="D31"/>
    </sheetView>
  </sheetViews>
  <sheetFormatPr defaultColWidth="9.140625" defaultRowHeight="10.5" customHeight="1" x14ac:dyDescent="0.2"/>
  <cols>
    <col min="1" max="1" width="8.85546875" style="54" customWidth="1"/>
    <col min="2" max="2" width="20.140625" style="62" customWidth="1"/>
    <col min="3" max="4" width="10.42578125" style="62" customWidth="1"/>
    <col min="5" max="5" width="13.28515625" style="62" customWidth="1"/>
    <col min="6" max="6" width="8.5703125" style="62" customWidth="1"/>
    <col min="7" max="7" width="7.85546875" style="62" customWidth="1"/>
    <col min="8" max="8" width="8.42578125" style="62" customWidth="1"/>
    <col min="9" max="9" width="8.7109375" style="62" customWidth="1"/>
    <col min="10" max="10" width="8.140625" style="62" customWidth="1"/>
    <col min="11" max="11" width="8.5703125" style="62" customWidth="1"/>
    <col min="12" max="12" width="10" style="62" customWidth="1"/>
    <col min="13" max="13" width="7.85546875" style="62" customWidth="1"/>
    <col min="14" max="14" width="9.7109375" style="62" customWidth="1"/>
    <col min="15" max="15" width="11" style="62" hidden="1" customWidth="1"/>
    <col min="16" max="16" width="14.28515625" style="62" customWidth="1"/>
    <col min="17" max="20" width="9.140625" style="62"/>
    <col min="21" max="21" width="49.85546875" style="55" hidden="1" customWidth="1"/>
    <col min="22" max="22" width="44.28515625" style="55" hidden="1" customWidth="1"/>
    <col min="23" max="23" width="101.5703125" style="55" hidden="1" customWidth="1"/>
    <col min="24" max="27" width="141" style="55" hidden="1" customWidth="1"/>
    <col min="28" max="32" width="34.140625" style="55" hidden="1" customWidth="1"/>
    <col min="33" max="33" width="112" style="55" hidden="1" customWidth="1"/>
    <col min="34" max="36" width="84.42578125" style="55" hidden="1" customWidth="1"/>
    <col min="37" max="16384" width="9.140625" style="62"/>
  </cols>
  <sheetData>
    <row r="1" spans="1:25" s="53" customFormat="1" ht="15" x14ac:dyDescent="0.25">
      <c r="A1" s="295"/>
      <c r="B1" s="295"/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295"/>
      <c r="N1" s="444" t="s">
        <v>427</v>
      </c>
    </row>
    <row r="2" spans="1:25" s="53" customFormat="1" ht="15" x14ac:dyDescent="0.25">
      <c r="A2" s="295"/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444" t="s">
        <v>428</v>
      </c>
    </row>
    <row r="3" spans="1:25" s="53" customFormat="1" ht="8.25" customHeight="1" x14ac:dyDescent="0.25">
      <c r="A3" s="295"/>
      <c r="B3" s="295"/>
      <c r="C3" s="295"/>
      <c r="D3" s="295"/>
      <c r="E3" s="295"/>
      <c r="F3" s="295"/>
      <c r="G3" s="295"/>
      <c r="H3" s="295"/>
      <c r="I3" s="295"/>
      <c r="J3" s="295"/>
      <c r="K3" s="295"/>
      <c r="L3" s="295"/>
      <c r="M3" s="295"/>
      <c r="N3" s="444"/>
    </row>
    <row r="4" spans="1:25" s="53" customFormat="1" ht="14.25" customHeight="1" x14ac:dyDescent="0.25">
      <c r="A4" s="623" t="s">
        <v>45</v>
      </c>
      <c r="B4" s="623"/>
      <c r="C4" s="623"/>
      <c r="D4" s="445"/>
      <c r="E4" s="295"/>
      <c r="F4" s="295"/>
      <c r="G4" s="295"/>
      <c r="H4" s="295"/>
      <c r="I4" s="295"/>
      <c r="J4" s="295"/>
      <c r="K4" s="623" t="s">
        <v>46</v>
      </c>
      <c r="L4" s="623"/>
      <c r="M4" s="623"/>
      <c r="N4" s="623"/>
    </row>
    <row r="5" spans="1:25" s="53" customFormat="1" ht="12" customHeight="1" x14ac:dyDescent="0.25">
      <c r="A5" s="624"/>
      <c r="B5" s="624"/>
      <c r="C5" s="624"/>
      <c r="D5" s="624"/>
      <c r="E5" s="446"/>
      <c r="F5" s="295"/>
      <c r="G5" s="295"/>
      <c r="H5" s="295"/>
      <c r="I5" s="295"/>
      <c r="J5" s="625"/>
      <c r="K5" s="625"/>
      <c r="L5" s="625"/>
      <c r="M5" s="625"/>
      <c r="N5" s="625"/>
    </row>
    <row r="6" spans="1:25" s="53" customFormat="1" ht="15" x14ac:dyDescent="0.25">
      <c r="A6" s="621"/>
      <c r="B6" s="621"/>
      <c r="C6" s="621"/>
      <c r="D6" s="621"/>
      <c r="E6" s="295"/>
      <c r="F6" s="295"/>
      <c r="G6" s="295"/>
      <c r="H6" s="295"/>
      <c r="I6" s="295"/>
      <c r="J6" s="621"/>
      <c r="K6" s="621"/>
      <c r="L6" s="621"/>
      <c r="M6" s="621"/>
      <c r="N6" s="621"/>
      <c r="U6" s="55" t="s">
        <v>47</v>
      </c>
      <c r="V6" s="55" t="s">
        <v>47</v>
      </c>
    </row>
    <row r="7" spans="1:25" s="53" customFormat="1" ht="17.25" customHeight="1" x14ac:dyDescent="0.25">
      <c r="A7" s="447"/>
      <c r="B7" s="448"/>
      <c r="C7" s="446"/>
      <c r="D7" s="446"/>
      <c r="E7" s="295"/>
      <c r="F7" s="295"/>
      <c r="G7" s="295"/>
      <c r="H7" s="295"/>
      <c r="I7" s="295"/>
      <c r="J7" s="447"/>
      <c r="K7" s="447"/>
      <c r="L7" s="447"/>
      <c r="M7" s="447"/>
      <c r="N7" s="448"/>
    </row>
    <row r="8" spans="1:25" s="53" customFormat="1" ht="39.75" customHeight="1" x14ac:dyDescent="0.25">
      <c r="A8" s="295" t="s">
        <v>429</v>
      </c>
      <c r="B8" s="449"/>
      <c r="C8" s="449"/>
      <c r="D8" s="449"/>
      <c r="E8" s="295"/>
      <c r="F8" s="295"/>
      <c r="G8" s="295"/>
      <c r="H8" s="295"/>
      <c r="I8" s="295"/>
      <c r="J8" s="295"/>
      <c r="K8" s="295"/>
      <c r="L8" s="449"/>
      <c r="M8" s="449"/>
      <c r="N8" s="444" t="s">
        <v>429</v>
      </c>
    </row>
    <row r="9" spans="1:25" s="53" customFormat="1" ht="15.75" customHeight="1" x14ac:dyDescent="0.25">
      <c r="A9" s="295"/>
      <c r="B9" s="295"/>
      <c r="C9" s="295"/>
      <c r="D9" s="295"/>
      <c r="E9" s="295"/>
      <c r="F9" s="450"/>
      <c r="G9" s="295"/>
      <c r="H9" s="295"/>
      <c r="I9" s="295"/>
      <c r="J9" s="295"/>
      <c r="K9" s="295"/>
      <c r="L9" s="295"/>
      <c r="M9" s="295"/>
      <c r="N9" s="295"/>
    </row>
    <row r="10" spans="1:25" s="53" customFormat="1" ht="102" customHeight="1" x14ac:dyDescent="0.25">
      <c r="A10" s="451" t="s">
        <v>430</v>
      </c>
      <c r="B10" s="449"/>
      <c r="C10" s="295"/>
      <c r="D10" s="621"/>
      <c r="E10" s="621"/>
      <c r="F10" s="621"/>
      <c r="G10" s="621"/>
      <c r="H10" s="621"/>
      <c r="I10" s="621"/>
      <c r="J10" s="621"/>
      <c r="K10" s="621"/>
      <c r="L10" s="621"/>
      <c r="M10" s="621"/>
      <c r="N10" s="621"/>
      <c r="W10" s="56" t="s">
        <v>48</v>
      </c>
    </row>
    <row r="11" spans="1:25" s="53" customFormat="1" ht="15" customHeight="1" x14ac:dyDescent="0.25">
      <c r="A11" s="452" t="s">
        <v>431</v>
      </c>
      <c r="B11" s="295"/>
      <c r="C11" s="295"/>
      <c r="D11" s="447" t="s">
        <v>432</v>
      </c>
      <c r="E11" s="447"/>
      <c r="F11" s="453"/>
      <c r="G11" s="453"/>
      <c r="H11" s="453"/>
      <c r="I11" s="453"/>
      <c r="J11" s="453"/>
      <c r="K11" s="453"/>
      <c r="L11" s="453"/>
      <c r="M11" s="453"/>
      <c r="N11" s="453"/>
    </row>
    <row r="12" spans="1:25" s="53" customFormat="1" ht="24" customHeight="1" x14ac:dyDescent="0.25">
      <c r="A12" s="452"/>
      <c r="B12" s="295"/>
      <c r="C12" s="295"/>
      <c r="D12" s="295"/>
      <c r="E12" s="295"/>
      <c r="F12" s="449"/>
      <c r="G12" s="449"/>
      <c r="H12" s="449"/>
      <c r="I12" s="449"/>
      <c r="J12" s="449"/>
      <c r="K12" s="449"/>
      <c r="L12" s="449"/>
      <c r="M12" s="449"/>
      <c r="N12" s="449"/>
    </row>
    <row r="13" spans="1:25" s="53" customFormat="1" ht="33" customHeight="1" x14ac:dyDescent="0.25">
      <c r="A13" s="626" t="s">
        <v>366</v>
      </c>
      <c r="B13" s="626"/>
      <c r="C13" s="626"/>
      <c r="D13" s="626"/>
      <c r="E13" s="626"/>
      <c r="F13" s="626"/>
      <c r="G13" s="626"/>
      <c r="H13" s="626"/>
      <c r="I13" s="626"/>
      <c r="J13" s="626"/>
      <c r="K13" s="626"/>
      <c r="L13" s="626"/>
      <c r="M13" s="626"/>
      <c r="N13" s="626"/>
      <c r="X13" s="56" t="s">
        <v>47</v>
      </c>
    </row>
    <row r="14" spans="1:25" s="53" customFormat="1" ht="15" x14ac:dyDescent="0.25">
      <c r="A14" s="619" t="s">
        <v>0</v>
      </c>
      <c r="B14" s="619"/>
      <c r="C14" s="619"/>
      <c r="D14" s="619"/>
      <c r="E14" s="619"/>
      <c r="F14" s="619"/>
      <c r="G14" s="619"/>
      <c r="H14" s="619"/>
      <c r="I14" s="619"/>
      <c r="J14" s="619"/>
      <c r="K14" s="619"/>
      <c r="L14" s="619"/>
      <c r="M14" s="619"/>
      <c r="N14" s="619"/>
    </row>
    <row r="15" spans="1:25" s="53" customFormat="1" ht="13.5" customHeight="1" x14ac:dyDescent="0.25">
      <c r="A15" s="454"/>
      <c r="B15" s="454"/>
      <c r="C15" s="454"/>
      <c r="D15" s="454"/>
      <c r="E15" s="454"/>
      <c r="F15" s="454"/>
      <c r="G15" s="454"/>
      <c r="H15" s="454"/>
      <c r="I15" s="454"/>
      <c r="J15" s="454"/>
      <c r="K15" s="454"/>
      <c r="L15" s="454"/>
      <c r="M15" s="454"/>
      <c r="N15" s="454"/>
    </row>
    <row r="16" spans="1:25" s="53" customFormat="1" ht="15" customHeight="1" x14ac:dyDescent="0.25">
      <c r="A16" s="626" t="s">
        <v>433</v>
      </c>
      <c r="B16" s="626"/>
      <c r="C16" s="626"/>
      <c r="D16" s="626"/>
      <c r="E16" s="626"/>
      <c r="F16" s="626"/>
      <c r="G16" s="626"/>
      <c r="H16" s="626"/>
      <c r="I16" s="626"/>
      <c r="J16" s="626"/>
      <c r="K16" s="626"/>
      <c r="L16" s="626"/>
      <c r="M16" s="626"/>
      <c r="N16" s="626"/>
      <c r="Y16" s="56" t="s">
        <v>47</v>
      </c>
    </row>
    <row r="17" spans="1:26" s="53" customFormat="1" ht="15" x14ac:dyDescent="0.25">
      <c r="A17" s="619" t="s">
        <v>434</v>
      </c>
      <c r="B17" s="619"/>
      <c r="C17" s="619"/>
      <c r="D17" s="619"/>
      <c r="E17" s="619"/>
      <c r="F17" s="619"/>
      <c r="G17" s="619"/>
      <c r="H17" s="619"/>
      <c r="I17" s="619"/>
      <c r="J17" s="619"/>
      <c r="K17" s="619"/>
      <c r="L17" s="619"/>
      <c r="M17" s="619"/>
      <c r="N17" s="619"/>
    </row>
    <row r="18" spans="1:26" s="53" customFormat="1" ht="24" customHeight="1" x14ac:dyDescent="0.25">
      <c r="A18" s="633" t="s">
        <v>562</v>
      </c>
      <c r="B18" s="633"/>
      <c r="C18" s="633"/>
      <c r="D18" s="633"/>
      <c r="E18" s="633"/>
      <c r="F18" s="633"/>
      <c r="G18" s="633"/>
      <c r="H18" s="633"/>
      <c r="I18" s="633"/>
      <c r="J18" s="633"/>
      <c r="K18" s="633"/>
      <c r="L18" s="633"/>
      <c r="M18" s="633"/>
      <c r="N18" s="633"/>
    </row>
    <row r="19" spans="1:26" s="53" customFormat="1" ht="22.5" customHeight="1" x14ac:dyDescent="0.25">
      <c r="A19" s="455"/>
      <c r="B19" s="455"/>
      <c r="C19" s="455"/>
      <c r="D19" s="455"/>
      <c r="E19" s="455"/>
      <c r="F19" s="455"/>
      <c r="G19" s="455"/>
      <c r="H19" s="455"/>
      <c r="I19" s="455"/>
      <c r="J19" s="455"/>
      <c r="K19" s="455"/>
      <c r="L19" s="455"/>
      <c r="M19" s="455"/>
      <c r="N19" s="455"/>
    </row>
    <row r="20" spans="1:26" s="53" customFormat="1" ht="15" customHeight="1" x14ac:dyDescent="0.25">
      <c r="A20" s="627" t="s">
        <v>363</v>
      </c>
      <c r="B20" s="627"/>
      <c r="C20" s="627"/>
      <c r="D20" s="627"/>
      <c r="E20" s="627"/>
      <c r="F20" s="627"/>
      <c r="G20" s="627"/>
      <c r="H20" s="627"/>
      <c r="I20" s="627"/>
      <c r="J20" s="627"/>
      <c r="K20" s="627"/>
      <c r="L20" s="627"/>
      <c r="M20" s="627"/>
      <c r="N20" s="627"/>
      <c r="Z20" s="56" t="s">
        <v>136</v>
      </c>
    </row>
    <row r="21" spans="1:26" s="53" customFormat="1" ht="13.5" customHeight="1" x14ac:dyDescent="0.25">
      <c r="A21" s="619" t="s">
        <v>436</v>
      </c>
      <c r="B21" s="619"/>
      <c r="C21" s="619"/>
      <c r="D21" s="619"/>
      <c r="E21" s="619"/>
      <c r="F21" s="619"/>
      <c r="G21" s="619"/>
      <c r="H21" s="619"/>
      <c r="I21" s="619"/>
      <c r="J21" s="619"/>
      <c r="K21" s="619"/>
      <c r="L21" s="619"/>
      <c r="M21" s="619"/>
      <c r="N21" s="619"/>
    </row>
    <row r="22" spans="1:26" s="53" customFormat="1" ht="15" customHeight="1" x14ac:dyDescent="0.25">
      <c r="A22" s="295" t="s">
        <v>437</v>
      </c>
      <c r="B22" s="456" t="s">
        <v>438</v>
      </c>
      <c r="C22" s="295" t="s">
        <v>439</v>
      </c>
      <c r="D22" s="295"/>
      <c r="E22" s="295"/>
      <c r="F22" s="446"/>
      <c r="G22" s="446"/>
      <c r="H22" s="446"/>
      <c r="I22" s="446"/>
      <c r="J22" s="446"/>
      <c r="K22" s="446"/>
      <c r="L22" s="446"/>
      <c r="M22" s="446"/>
      <c r="N22" s="446"/>
    </row>
    <row r="23" spans="1:26" s="53" customFormat="1" ht="41.25" customHeight="1" x14ac:dyDescent="0.25">
      <c r="A23" s="295" t="s">
        <v>440</v>
      </c>
      <c r="B23" s="627" t="s">
        <v>367</v>
      </c>
      <c r="C23" s="627"/>
      <c r="D23" s="627"/>
      <c r="E23" s="627"/>
      <c r="F23" s="627"/>
      <c r="G23" s="446"/>
      <c r="H23" s="446"/>
      <c r="I23" s="446"/>
      <c r="J23" s="446"/>
      <c r="K23" s="446"/>
      <c r="L23" s="446"/>
      <c r="M23" s="446"/>
      <c r="N23" s="446"/>
    </row>
    <row r="24" spans="1:26" s="53" customFormat="1" ht="24" customHeight="1" x14ac:dyDescent="0.25">
      <c r="A24" s="295"/>
      <c r="B24" s="634" t="s">
        <v>441</v>
      </c>
      <c r="C24" s="634"/>
      <c r="D24" s="634"/>
      <c r="E24" s="634"/>
      <c r="F24" s="634"/>
      <c r="G24" s="457"/>
      <c r="H24" s="457"/>
      <c r="I24" s="457"/>
      <c r="J24" s="457"/>
      <c r="K24" s="457"/>
      <c r="L24" s="457"/>
      <c r="M24" s="458"/>
      <c r="N24" s="457"/>
    </row>
    <row r="25" spans="1:26" s="53" customFormat="1" ht="9.75" customHeight="1" x14ac:dyDescent="0.25">
      <c r="A25" s="295"/>
      <c r="B25" s="295"/>
      <c r="C25" s="295"/>
      <c r="D25" s="459"/>
      <c r="E25" s="459"/>
      <c r="F25" s="459"/>
      <c r="G25" s="459"/>
      <c r="H25" s="459"/>
      <c r="I25" s="459"/>
      <c r="J25" s="459"/>
      <c r="K25" s="459"/>
      <c r="L25" s="459"/>
      <c r="M25" s="457"/>
      <c r="N25" s="457"/>
    </row>
    <row r="26" spans="1:26" s="53" customFormat="1" ht="15" x14ac:dyDescent="0.25">
      <c r="A26" s="460" t="s">
        <v>442</v>
      </c>
      <c r="B26" s="295"/>
      <c r="C26" s="295"/>
      <c r="D26" s="447" t="s">
        <v>498</v>
      </c>
      <c r="E26" s="295"/>
      <c r="F26" s="461"/>
      <c r="G26" s="461"/>
      <c r="H26" s="461"/>
      <c r="I26" s="461"/>
      <c r="J26" s="461"/>
      <c r="K26" s="461"/>
      <c r="L26" s="461"/>
      <c r="M26" s="461"/>
      <c r="N26" s="461"/>
    </row>
    <row r="27" spans="1:26" s="53" customFormat="1" ht="9.75" customHeight="1" x14ac:dyDescent="0.25">
      <c r="A27" s="295"/>
      <c r="B27" s="295"/>
      <c r="C27" s="295"/>
      <c r="D27" s="461"/>
      <c r="E27" s="461"/>
      <c r="F27" s="461"/>
      <c r="G27" s="461"/>
      <c r="H27" s="461"/>
      <c r="I27" s="461"/>
      <c r="J27" s="461"/>
      <c r="K27" s="461"/>
      <c r="L27" s="461"/>
      <c r="M27" s="461"/>
      <c r="N27" s="461"/>
    </row>
    <row r="28" spans="1:26" s="53" customFormat="1" ht="12.75" customHeight="1" x14ac:dyDescent="0.25">
      <c r="A28" s="460" t="s">
        <v>443</v>
      </c>
      <c r="B28" s="295"/>
      <c r="C28" s="462">
        <v>4.3099999999999996</v>
      </c>
      <c r="D28" s="463" t="s">
        <v>563</v>
      </c>
      <c r="E28" s="452" t="s">
        <v>49</v>
      </c>
      <c r="F28" s="295"/>
      <c r="G28" s="295"/>
      <c r="H28" s="295"/>
      <c r="I28" s="295"/>
      <c r="J28" s="295"/>
      <c r="K28" s="295"/>
      <c r="L28" s="464"/>
      <c r="M28" s="464"/>
      <c r="N28" s="295"/>
    </row>
    <row r="29" spans="1:26" s="53" customFormat="1" ht="12.75" customHeight="1" x14ac:dyDescent="0.25">
      <c r="A29" s="295"/>
      <c r="B29" s="295" t="s">
        <v>445</v>
      </c>
      <c r="C29" s="465"/>
      <c r="D29" s="466"/>
      <c r="E29" s="452"/>
      <c r="F29" s="295"/>
      <c r="G29" s="295"/>
      <c r="H29" s="295"/>
      <c r="I29" s="295"/>
      <c r="J29" s="295"/>
      <c r="K29" s="295"/>
      <c r="L29" s="295"/>
      <c r="M29" s="295"/>
      <c r="N29" s="295"/>
    </row>
    <row r="30" spans="1:26" s="53" customFormat="1" ht="12.75" customHeight="1" x14ac:dyDescent="0.25">
      <c r="A30" s="295"/>
      <c r="B30" s="295" t="s">
        <v>446</v>
      </c>
      <c r="C30" s="462">
        <v>0</v>
      </c>
      <c r="D30" s="463" t="s">
        <v>447</v>
      </c>
      <c r="E30" s="452" t="s">
        <v>49</v>
      </c>
      <c r="F30" s="295"/>
      <c r="G30" s="295" t="s">
        <v>448</v>
      </c>
      <c r="H30" s="295"/>
      <c r="I30" s="295"/>
      <c r="J30" s="295"/>
      <c r="K30" s="295"/>
      <c r="L30" s="462">
        <v>2.0499999999999998</v>
      </c>
      <c r="M30" s="463" t="s">
        <v>564</v>
      </c>
      <c r="N30" s="452" t="s">
        <v>49</v>
      </c>
    </row>
    <row r="31" spans="1:26" s="53" customFormat="1" ht="12.75" customHeight="1" x14ac:dyDescent="0.25">
      <c r="A31" s="295"/>
      <c r="B31" s="295" t="s">
        <v>2</v>
      </c>
      <c r="C31" s="462">
        <v>0</v>
      </c>
      <c r="D31" s="467" t="s">
        <v>447</v>
      </c>
      <c r="E31" s="452" t="s">
        <v>49</v>
      </c>
      <c r="F31" s="295"/>
      <c r="G31" s="295" t="s">
        <v>451</v>
      </c>
      <c r="H31" s="295"/>
      <c r="I31" s="295"/>
      <c r="J31" s="295"/>
      <c r="K31" s="295"/>
      <c r="L31" s="468"/>
      <c r="M31" s="468">
        <v>4.53</v>
      </c>
      <c r="N31" s="452" t="s">
        <v>452</v>
      </c>
    </row>
    <row r="32" spans="1:26" s="53" customFormat="1" ht="12.75" customHeight="1" x14ac:dyDescent="0.25">
      <c r="A32" s="295"/>
      <c r="B32" s="295" t="s">
        <v>50</v>
      </c>
      <c r="C32" s="462">
        <v>0</v>
      </c>
      <c r="D32" s="467" t="s">
        <v>447</v>
      </c>
      <c r="E32" s="452" t="s">
        <v>49</v>
      </c>
      <c r="F32" s="295"/>
      <c r="G32" s="295" t="s">
        <v>454</v>
      </c>
      <c r="H32" s="295"/>
      <c r="I32" s="295"/>
      <c r="J32" s="295"/>
      <c r="K32" s="295"/>
      <c r="L32" s="468"/>
      <c r="M32" s="468"/>
      <c r="N32" s="452" t="s">
        <v>452</v>
      </c>
    </row>
    <row r="33" spans="1:32" s="53" customFormat="1" ht="12.75" customHeight="1" x14ac:dyDescent="0.25">
      <c r="A33" s="295"/>
      <c r="B33" s="295" t="s">
        <v>51</v>
      </c>
      <c r="C33" s="462">
        <v>4.3099999999999996</v>
      </c>
      <c r="D33" s="463" t="s">
        <v>563</v>
      </c>
      <c r="E33" s="452" t="s">
        <v>49</v>
      </c>
      <c r="F33" s="295"/>
      <c r="G33" s="295" t="s">
        <v>455</v>
      </c>
      <c r="H33" s="295"/>
      <c r="I33" s="295"/>
      <c r="J33" s="295"/>
      <c r="K33" s="295"/>
      <c r="L33" s="618"/>
      <c r="M33" s="618"/>
      <c r="N33" s="295"/>
    </row>
    <row r="34" spans="1:32" s="53" customFormat="1" ht="12.75" customHeight="1" x14ac:dyDescent="0.25">
      <c r="A34" s="295"/>
      <c r="B34" s="295"/>
      <c r="C34" s="465"/>
      <c r="D34" s="466"/>
      <c r="E34" s="451"/>
      <c r="F34" s="295"/>
      <c r="G34" s="295"/>
      <c r="H34" s="295"/>
      <c r="I34" s="295"/>
      <c r="J34" s="295"/>
      <c r="K34" s="295"/>
      <c r="L34" s="461"/>
      <c r="M34" s="461"/>
      <c r="N34" s="295"/>
    </row>
    <row r="35" spans="1:32" s="53" customFormat="1" ht="9.75" customHeight="1" x14ac:dyDescent="0.25">
      <c r="A35" s="469"/>
      <c r="B35" s="295"/>
      <c r="C35" s="295"/>
      <c r="D35" s="295"/>
      <c r="E35" s="295"/>
      <c r="F35" s="295"/>
      <c r="G35" s="295"/>
      <c r="H35" s="295"/>
      <c r="I35" s="295"/>
      <c r="J35" s="295"/>
      <c r="K35" s="295"/>
      <c r="L35" s="295"/>
      <c r="M35" s="295"/>
      <c r="N35" s="295"/>
    </row>
    <row r="36" spans="1:32" s="53" customFormat="1" ht="36" customHeight="1" x14ac:dyDescent="0.25">
      <c r="A36" s="620" t="s">
        <v>52</v>
      </c>
      <c r="B36" s="620" t="s">
        <v>44</v>
      </c>
      <c r="C36" s="620" t="s">
        <v>53</v>
      </c>
      <c r="D36" s="620"/>
      <c r="E36" s="620"/>
      <c r="F36" s="620" t="s">
        <v>456</v>
      </c>
      <c r="G36" s="620" t="s">
        <v>54</v>
      </c>
      <c r="H36" s="620"/>
      <c r="I36" s="620"/>
      <c r="J36" s="620" t="s">
        <v>457</v>
      </c>
      <c r="K36" s="620"/>
      <c r="L36" s="620"/>
      <c r="M36" s="620" t="s">
        <v>458</v>
      </c>
      <c r="N36" s="620" t="s">
        <v>459</v>
      </c>
    </row>
    <row r="37" spans="1:32" s="53" customFormat="1" ht="36.75" customHeight="1" x14ac:dyDescent="0.25">
      <c r="A37" s="620"/>
      <c r="B37" s="620"/>
      <c r="C37" s="620"/>
      <c r="D37" s="620"/>
      <c r="E37" s="620"/>
      <c r="F37" s="620"/>
      <c r="G37" s="620"/>
      <c r="H37" s="620"/>
      <c r="I37" s="620"/>
      <c r="J37" s="620"/>
      <c r="K37" s="620"/>
      <c r="L37" s="620"/>
      <c r="M37" s="620"/>
      <c r="N37" s="620"/>
    </row>
    <row r="38" spans="1:32" s="53" customFormat="1" ht="45" x14ac:dyDescent="0.25">
      <c r="A38" s="620"/>
      <c r="B38" s="620"/>
      <c r="C38" s="620"/>
      <c r="D38" s="620"/>
      <c r="E38" s="620"/>
      <c r="F38" s="620"/>
      <c r="G38" s="470" t="s">
        <v>460</v>
      </c>
      <c r="H38" s="470" t="s">
        <v>461</v>
      </c>
      <c r="I38" s="470" t="s">
        <v>462</v>
      </c>
      <c r="J38" s="470" t="s">
        <v>460</v>
      </c>
      <c r="K38" s="470" t="s">
        <v>461</v>
      </c>
      <c r="L38" s="470" t="s">
        <v>55</v>
      </c>
      <c r="M38" s="620"/>
      <c r="N38" s="620"/>
    </row>
    <row r="39" spans="1:32" s="53" customFormat="1" ht="15" x14ac:dyDescent="0.25">
      <c r="A39" s="471">
        <v>1</v>
      </c>
      <c r="B39" s="471">
        <v>2</v>
      </c>
      <c r="C39" s="632">
        <v>3</v>
      </c>
      <c r="D39" s="632"/>
      <c r="E39" s="632"/>
      <c r="F39" s="471">
        <v>4</v>
      </c>
      <c r="G39" s="471">
        <v>5</v>
      </c>
      <c r="H39" s="471">
        <v>6</v>
      </c>
      <c r="I39" s="471">
        <v>7</v>
      </c>
      <c r="J39" s="471">
        <v>8</v>
      </c>
      <c r="K39" s="471">
        <v>9</v>
      </c>
      <c r="L39" s="471">
        <v>10</v>
      </c>
      <c r="M39" s="471">
        <v>11</v>
      </c>
      <c r="N39" s="471">
        <v>12</v>
      </c>
      <c r="O39" s="58"/>
      <c r="P39" s="58"/>
      <c r="Q39" s="58"/>
    </row>
    <row r="40" spans="1:32" s="53" customFormat="1" ht="15" customHeight="1" x14ac:dyDescent="0.25">
      <c r="A40" s="628" t="s">
        <v>129</v>
      </c>
      <c r="B40" s="629"/>
      <c r="C40" s="629"/>
      <c r="D40" s="629"/>
      <c r="E40" s="629"/>
      <c r="F40" s="629"/>
      <c r="G40" s="629"/>
      <c r="H40" s="629"/>
      <c r="I40" s="629"/>
      <c r="J40" s="629"/>
      <c r="K40" s="629"/>
      <c r="L40" s="629"/>
      <c r="M40" s="629"/>
      <c r="N40" s="630"/>
      <c r="AA40" s="59" t="s">
        <v>129</v>
      </c>
    </row>
    <row r="41" spans="1:32" s="53" customFormat="1" ht="90.75" customHeight="1" x14ac:dyDescent="0.25">
      <c r="A41" s="472" t="s">
        <v>57</v>
      </c>
      <c r="B41" s="473" t="s">
        <v>546</v>
      </c>
      <c r="C41" s="631" t="s">
        <v>393</v>
      </c>
      <c r="D41" s="631"/>
      <c r="E41" s="631"/>
      <c r="F41" s="474" t="s">
        <v>394</v>
      </c>
      <c r="G41" s="474"/>
      <c r="H41" s="474"/>
      <c r="I41" s="474" t="s">
        <v>57</v>
      </c>
      <c r="J41" s="475"/>
      <c r="K41" s="474"/>
      <c r="L41" s="475"/>
      <c r="M41" s="474"/>
      <c r="N41" s="476"/>
      <c r="AA41" s="59"/>
      <c r="AB41" s="60" t="s">
        <v>130</v>
      </c>
    </row>
    <row r="42" spans="1:32" s="53" customFormat="1" ht="15" customHeight="1" x14ac:dyDescent="0.25">
      <c r="A42" s="479"/>
      <c r="B42" s="478" t="s">
        <v>57</v>
      </c>
      <c r="C42" s="621" t="s">
        <v>60</v>
      </c>
      <c r="D42" s="621"/>
      <c r="E42" s="621"/>
      <c r="F42" s="480"/>
      <c r="G42" s="480"/>
      <c r="H42" s="480"/>
      <c r="I42" s="480"/>
      <c r="J42" s="481">
        <v>4.2699999999999996</v>
      </c>
      <c r="K42" s="480"/>
      <c r="L42" s="481">
        <v>4.2699999999999996</v>
      </c>
      <c r="M42" s="480" t="s">
        <v>520</v>
      </c>
      <c r="N42" s="482">
        <v>152</v>
      </c>
      <c r="AA42" s="59"/>
      <c r="AB42" s="60"/>
      <c r="AC42" s="55" t="s">
        <v>60</v>
      </c>
    </row>
    <row r="43" spans="1:32" s="53" customFormat="1" ht="15" customHeight="1" x14ac:dyDescent="0.25">
      <c r="A43" s="479"/>
      <c r="B43" s="478"/>
      <c r="C43" s="621" t="s">
        <v>67</v>
      </c>
      <c r="D43" s="621"/>
      <c r="E43" s="621"/>
      <c r="F43" s="480" t="s">
        <v>465</v>
      </c>
      <c r="G43" s="480" t="s">
        <v>547</v>
      </c>
      <c r="H43" s="480"/>
      <c r="I43" s="480" t="s">
        <v>547</v>
      </c>
      <c r="J43" s="481"/>
      <c r="K43" s="480"/>
      <c r="L43" s="481"/>
      <c r="M43" s="480"/>
      <c r="N43" s="482"/>
      <c r="AA43" s="59"/>
      <c r="AB43" s="60"/>
      <c r="AD43" s="55" t="s">
        <v>67</v>
      </c>
    </row>
    <row r="44" spans="1:32" s="53" customFormat="1" ht="15" customHeight="1" x14ac:dyDescent="0.25">
      <c r="A44" s="479"/>
      <c r="B44" s="478"/>
      <c r="C44" s="635" t="s">
        <v>69</v>
      </c>
      <c r="D44" s="635"/>
      <c r="E44" s="635"/>
      <c r="F44" s="483"/>
      <c r="G44" s="483"/>
      <c r="H44" s="483"/>
      <c r="I44" s="483"/>
      <c r="J44" s="484">
        <v>4.2699999999999996</v>
      </c>
      <c r="K44" s="483"/>
      <c r="L44" s="484">
        <v>4.2699999999999996</v>
      </c>
      <c r="M44" s="483"/>
      <c r="N44" s="485"/>
      <c r="AA44" s="59"/>
      <c r="AB44" s="60"/>
      <c r="AE44" s="55" t="s">
        <v>69</v>
      </c>
    </row>
    <row r="45" spans="1:32" s="53" customFormat="1" ht="15" customHeight="1" x14ac:dyDescent="0.25">
      <c r="A45" s="479"/>
      <c r="B45" s="478"/>
      <c r="C45" s="621" t="s">
        <v>70</v>
      </c>
      <c r="D45" s="621"/>
      <c r="E45" s="621"/>
      <c r="F45" s="480"/>
      <c r="G45" s="480"/>
      <c r="H45" s="480"/>
      <c r="I45" s="480"/>
      <c r="J45" s="481"/>
      <c r="K45" s="480"/>
      <c r="L45" s="481">
        <v>4.2699999999999996</v>
      </c>
      <c r="M45" s="480"/>
      <c r="N45" s="482">
        <v>152</v>
      </c>
      <c r="AA45" s="59"/>
      <c r="AB45" s="60"/>
      <c r="AD45" s="55" t="s">
        <v>70</v>
      </c>
    </row>
    <row r="46" spans="1:32" s="53" customFormat="1" ht="23.25" customHeight="1" x14ac:dyDescent="0.25">
      <c r="A46" s="479"/>
      <c r="B46" s="478" t="s">
        <v>548</v>
      </c>
      <c r="C46" s="621" t="s">
        <v>131</v>
      </c>
      <c r="D46" s="621"/>
      <c r="E46" s="621"/>
      <c r="F46" s="480" t="s">
        <v>470</v>
      </c>
      <c r="G46" s="480" t="s">
        <v>549</v>
      </c>
      <c r="H46" s="480"/>
      <c r="I46" s="480" t="s">
        <v>549</v>
      </c>
      <c r="J46" s="481"/>
      <c r="K46" s="480"/>
      <c r="L46" s="481">
        <v>3.16</v>
      </c>
      <c r="M46" s="480"/>
      <c r="N46" s="482">
        <v>112</v>
      </c>
      <c r="AA46" s="59"/>
      <c r="AB46" s="60"/>
      <c r="AD46" s="55" t="s">
        <v>131</v>
      </c>
    </row>
    <row r="47" spans="1:32" s="53" customFormat="1" ht="23.25" customHeight="1" x14ac:dyDescent="0.25">
      <c r="A47" s="479"/>
      <c r="B47" s="478" t="s">
        <v>550</v>
      </c>
      <c r="C47" s="621" t="s">
        <v>132</v>
      </c>
      <c r="D47" s="621"/>
      <c r="E47" s="621"/>
      <c r="F47" s="480" t="s">
        <v>470</v>
      </c>
      <c r="G47" s="480" t="s">
        <v>551</v>
      </c>
      <c r="H47" s="480"/>
      <c r="I47" s="480" t="s">
        <v>551</v>
      </c>
      <c r="J47" s="481"/>
      <c r="K47" s="480"/>
      <c r="L47" s="481">
        <v>1.54</v>
      </c>
      <c r="M47" s="480"/>
      <c r="N47" s="482">
        <v>55</v>
      </c>
      <c r="AA47" s="59"/>
      <c r="AB47" s="60"/>
      <c r="AD47" s="55" t="s">
        <v>132</v>
      </c>
    </row>
    <row r="48" spans="1:32" s="53" customFormat="1" ht="15" customHeight="1" x14ac:dyDescent="0.25">
      <c r="A48" s="486"/>
      <c r="B48" s="487"/>
      <c r="C48" s="631" t="s">
        <v>73</v>
      </c>
      <c r="D48" s="631"/>
      <c r="E48" s="631"/>
      <c r="F48" s="474"/>
      <c r="G48" s="474"/>
      <c r="H48" s="474"/>
      <c r="I48" s="474"/>
      <c r="J48" s="475"/>
      <c r="K48" s="474"/>
      <c r="L48" s="475">
        <v>8.9700000000000006</v>
      </c>
      <c r="M48" s="483"/>
      <c r="N48" s="476">
        <v>319</v>
      </c>
      <c r="AA48" s="59"/>
      <c r="AB48" s="60"/>
      <c r="AF48" s="60" t="s">
        <v>73</v>
      </c>
    </row>
    <row r="49" spans="1:35" s="53" customFormat="1" ht="34.5" customHeight="1" x14ac:dyDescent="0.25">
      <c r="A49" s="472" t="s">
        <v>61</v>
      </c>
      <c r="B49" s="473" t="s">
        <v>552</v>
      </c>
      <c r="C49" s="631" t="s">
        <v>133</v>
      </c>
      <c r="D49" s="631"/>
      <c r="E49" s="631"/>
      <c r="F49" s="474" t="s">
        <v>395</v>
      </c>
      <c r="G49" s="474"/>
      <c r="H49" s="474"/>
      <c r="I49" s="474" t="s">
        <v>57</v>
      </c>
      <c r="J49" s="475"/>
      <c r="K49" s="474"/>
      <c r="L49" s="475"/>
      <c r="M49" s="474"/>
      <c r="N49" s="476"/>
      <c r="AA49" s="59"/>
      <c r="AB49" s="60" t="s">
        <v>133</v>
      </c>
      <c r="AF49" s="60"/>
    </row>
    <row r="50" spans="1:35" s="53" customFormat="1" ht="15" customHeight="1" x14ac:dyDescent="0.25">
      <c r="A50" s="477"/>
      <c r="B50" s="478"/>
      <c r="C50" s="621" t="s">
        <v>134</v>
      </c>
      <c r="D50" s="621"/>
      <c r="E50" s="621"/>
      <c r="F50" s="621"/>
      <c r="G50" s="621"/>
      <c r="H50" s="621"/>
      <c r="I50" s="621"/>
      <c r="J50" s="621"/>
      <c r="K50" s="621"/>
      <c r="L50" s="621"/>
      <c r="M50" s="621"/>
      <c r="N50" s="622"/>
      <c r="AA50" s="59"/>
      <c r="AB50" s="60"/>
      <c r="AF50" s="60"/>
      <c r="AG50" s="55" t="s">
        <v>134</v>
      </c>
    </row>
    <row r="51" spans="1:35" s="53" customFormat="1" ht="15" customHeight="1" x14ac:dyDescent="0.25">
      <c r="A51" s="479"/>
      <c r="B51" s="478" t="s">
        <v>57</v>
      </c>
      <c r="C51" s="621" t="s">
        <v>60</v>
      </c>
      <c r="D51" s="621"/>
      <c r="E51" s="621"/>
      <c r="F51" s="480"/>
      <c r="G51" s="480"/>
      <c r="H51" s="480"/>
      <c r="I51" s="480"/>
      <c r="J51" s="481">
        <v>10.94</v>
      </c>
      <c r="K51" s="480" t="s">
        <v>553</v>
      </c>
      <c r="L51" s="481">
        <v>2.19</v>
      </c>
      <c r="M51" s="480" t="s">
        <v>520</v>
      </c>
      <c r="N51" s="482">
        <v>78</v>
      </c>
      <c r="AA51" s="59"/>
      <c r="AB51" s="60"/>
      <c r="AC51" s="55" t="s">
        <v>60</v>
      </c>
      <c r="AF51" s="60"/>
    </row>
    <row r="52" spans="1:35" s="53" customFormat="1" ht="15" customHeight="1" x14ac:dyDescent="0.25">
      <c r="A52" s="479"/>
      <c r="B52" s="478"/>
      <c r="C52" s="621" t="s">
        <v>67</v>
      </c>
      <c r="D52" s="621"/>
      <c r="E52" s="621"/>
      <c r="F52" s="480" t="s">
        <v>465</v>
      </c>
      <c r="G52" s="480" t="s">
        <v>554</v>
      </c>
      <c r="H52" s="480" t="s">
        <v>553</v>
      </c>
      <c r="I52" s="480" t="s">
        <v>555</v>
      </c>
      <c r="J52" s="481"/>
      <c r="K52" s="480"/>
      <c r="L52" s="481"/>
      <c r="M52" s="480"/>
      <c r="N52" s="482"/>
      <c r="AA52" s="59"/>
      <c r="AB52" s="60"/>
      <c r="AD52" s="55" t="s">
        <v>67</v>
      </c>
      <c r="AF52" s="60"/>
    </row>
    <row r="53" spans="1:35" s="53" customFormat="1" ht="15" customHeight="1" x14ac:dyDescent="0.25">
      <c r="A53" s="479"/>
      <c r="B53" s="478"/>
      <c r="C53" s="635" t="s">
        <v>69</v>
      </c>
      <c r="D53" s="635"/>
      <c r="E53" s="635"/>
      <c r="F53" s="483"/>
      <c r="G53" s="483"/>
      <c r="H53" s="483"/>
      <c r="I53" s="483"/>
      <c r="J53" s="484">
        <v>10.94</v>
      </c>
      <c r="K53" s="483"/>
      <c r="L53" s="484">
        <v>2.19</v>
      </c>
      <c r="M53" s="483"/>
      <c r="N53" s="485"/>
      <c r="AA53" s="59"/>
      <c r="AB53" s="60"/>
      <c r="AE53" s="55" t="s">
        <v>69</v>
      </c>
      <c r="AF53" s="60"/>
    </row>
    <row r="54" spans="1:35" s="53" customFormat="1" ht="15" customHeight="1" x14ac:dyDescent="0.25">
      <c r="A54" s="479"/>
      <c r="B54" s="478"/>
      <c r="C54" s="621" t="s">
        <v>70</v>
      </c>
      <c r="D54" s="621"/>
      <c r="E54" s="621"/>
      <c r="F54" s="480"/>
      <c r="G54" s="480"/>
      <c r="H54" s="480"/>
      <c r="I54" s="480"/>
      <c r="J54" s="481"/>
      <c r="K54" s="480"/>
      <c r="L54" s="481">
        <v>2.19</v>
      </c>
      <c r="M54" s="480"/>
      <c r="N54" s="482">
        <v>78</v>
      </c>
      <c r="AA54" s="59"/>
      <c r="AB54" s="60"/>
      <c r="AD54" s="55" t="s">
        <v>70</v>
      </c>
      <c r="AF54" s="60"/>
    </row>
    <row r="55" spans="1:35" s="53" customFormat="1" ht="23.25" customHeight="1" x14ac:dyDescent="0.25">
      <c r="A55" s="479"/>
      <c r="B55" s="478" t="s">
        <v>548</v>
      </c>
      <c r="C55" s="621" t="s">
        <v>131</v>
      </c>
      <c r="D55" s="621"/>
      <c r="E55" s="621"/>
      <c r="F55" s="480" t="s">
        <v>470</v>
      </c>
      <c r="G55" s="480" t="s">
        <v>549</v>
      </c>
      <c r="H55" s="480"/>
      <c r="I55" s="480" t="s">
        <v>549</v>
      </c>
      <c r="J55" s="481"/>
      <c r="K55" s="480"/>
      <c r="L55" s="481">
        <v>1.62</v>
      </c>
      <c r="M55" s="480"/>
      <c r="N55" s="482">
        <v>58</v>
      </c>
      <c r="AA55" s="59"/>
      <c r="AB55" s="60"/>
      <c r="AD55" s="55" t="s">
        <v>131</v>
      </c>
      <c r="AF55" s="60"/>
    </row>
    <row r="56" spans="1:35" s="53" customFormat="1" ht="23.25" customHeight="1" x14ac:dyDescent="0.25">
      <c r="A56" s="479"/>
      <c r="B56" s="478" t="s">
        <v>550</v>
      </c>
      <c r="C56" s="621" t="s">
        <v>132</v>
      </c>
      <c r="D56" s="621"/>
      <c r="E56" s="621"/>
      <c r="F56" s="480" t="s">
        <v>470</v>
      </c>
      <c r="G56" s="480" t="s">
        <v>551</v>
      </c>
      <c r="H56" s="480"/>
      <c r="I56" s="480" t="s">
        <v>551</v>
      </c>
      <c r="J56" s="481"/>
      <c r="K56" s="480"/>
      <c r="L56" s="481">
        <v>0.79</v>
      </c>
      <c r="M56" s="480"/>
      <c r="N56" s="482">
        <v>28</v>
      </c>
      <c r="AA56" s="59"/>
      <c r="AB56" s="60"/>
      <c r="AD56" s="55" t="s">
        <v>132</v>
      </c>
      <c r="AF56" s="60"/>
    </row>
    <row r="57" spans="1:35" s="53" customFormat="1" ht="15" customHeight="1" x14ac:dyDescent="0.25">
      <c r="A57" s="486"/>
      <c r="B57" s="487"/>
      <c r="C57" s="631" t="s">
        <v>73</v>
      </c>
      <c r="D57" s="631"/>
      <c r="E57" s="631"/>
      <c r="F57" s="474"/>
      <c r="G57" s="474"/>
      <c r="H57" s="474"/>
      <c r="I57" s="474"/>
      <c r="J57" s="475"/>
      <c r="K57" s="474"/>
      <c r="L57" s="475">
        <v>4.5999999999999996</v>
      </c>
      <c r="M57" s="483"/>
      <c r="N57" s="476">
        <v>164</v>
      </c>
      <c r="AA57" s="59"/>
      <c r="AB57" s="60"/>
      <c r="AF57" s="60" t="s">
        <v>73</v>
      </c>
    </row>
    <row r="58" spans="1:35" s="53" customFormat="1" ht="0" hidden="1" customHeight="1" x14ac:dyDescent="0.25">
      <c r="A58" s="472" t="s">
        <v>63</v>
      </c>
      <c r="B58" s="473" t="s">
        <v>565</v>
      </c>
      <c r="C58" s="631" t="s">
        <v>139</v>
      </c>
      <c r="D58" s="631"/>
      <c r="E58" s="631"/>
      <c r="F58" s="474" t="s">
        <v>369</v>
      </c>
      <c r="G58" s="474"/>
      <c r="H58" s="474"/>
      <c r="I58" s="474" t="s">
        <v>63</v>
      </c>
      <c r="J58" s="475"/>
      <c r="K58" s="474"/>
      <c r="L58" s="475"/>
      <c r="M58" s="474"/>
      <c r="N58" s="476"/>
      <c r="AA58" s="59"/>
      <c r="AB58" s="60"/>
      <c r="AF58" s="60"/>
    </row>
    <row r="59" spans="1:35" s="53" customFormat="1" ht="13.5" hidden="1" customHeight="1" x14ac:dyDescent="0.25">
      <c r="A59" s="479"/>
      <c r="B59" s="478" t="s">
        <v>57</v>
      </c>
      <c r="C59" s="621" t="s">
        <v>60</v>
      </c>
      <c r="D59" s="621"/>
      <c r="E59" s="621"/>
      <c r="F59" s="480"/>
      <c r="G59" s="480"/>
      <c r="H59" s="480"/>
      <c r="I59" s="480"/>
      <c r="J59" s="481">
        <v>17.05</v>
      </c>
      <c r="K59" s="480"/>
      <c r="L59" s="481">
        <v>51.15</v>
      </c>
      <c r="M59" s="480" t="s">
        <v>520</v>
      </c>
      <c r="N59" s="482">
        <v>1822</v>
      </c>
    </row>
    <row r="60" spans="1:35" s="53" customFormat="1" ht="15" customHeight="1" x14ac:dyDescent="0.25">
      <c r="A60" s="479"/>
      <c r="B60" s="478"/>
      <c r="C60" s="621" t="s">
        <v>67</v>
      </c>
      <c r="D60" s="621"/>
      <c r="E60" s="621"/>
      <c r="F60" s="480" t="s">
        <v>465</v>
      </c>
      <c r="G60" s="480" t="s">
        <v>566</v>
      </c>
      <c r="H60" s="480"/>
      <c r="I60" s="480" t="s">
        <v>567</v>
      </c>
      <c r="J60" s="481"/>
      <c r="K60" s="480"/>
      <c r="L60" s="481"/>
      <c r="M60" s="480"/>
      <c r="N60" s="482"/>
      <c r="AH60" s="60" t="s">
        <v>79</v>
      </c>
    </row>
    <row r="61" spans="1:35" s="53" customFormat="1" ht="16.5" customHeight="1" x14ac:dyDescent="0.3">
      <c r="A61" s="479"/>
      <c r="B61" s="478"/>
      <c r="C61" s="635" t="s">
        <v>69</v>
      </c>
      <c r="D61" s="635"/>
      <c r="E61" s="635"/>
      <c r="F61" s="483"/>
      <c r="G61" s="483"/>
      <c r="H61" s="483"/>
      <c r="I61" s="483"/>
      <c r="J61" s="484">
        <v>17.05</v>
      </c>
      <c r="K61" s="483"/>
      <c r="L61" s="484">
        <v>51.15</v>
      </c>
      <c r="M61" s="483"/>
      <c r="N61" s="485"/>
      <c r="O61" s="61"/>
      <c r="P61" s="61"/>
      <c r="Q61" s="61"/>
      <c r="AH61" s="60"/>
      <c r="AI61" s="55" t="s">
        <v>80</v>
      </c>
    </row>
    <row r="62" spans="1:35" ht="10.5" customHeight="1" x14ac:dyDescent="0.2">
      <c r="A62" s="479"/>
      <c r="B62" s="478"/>
      <c r="C62" s="621" t="s">
        <v>70</v>
      </c>
      <c r="D62" s="621"/>
      <c r="E62" s="621"/>
      <c r="F62" s="480"/>
      <c r="G62" s="480"/>
      <c r="H62" s="480"/>
      <c r="I62" s="480"/>
      <c r="J62" s="481"/>
      <c r="K62" s="480"/>
      <c r="L62" s="481">
        <v>51.15</v>
      </c>
      <c r="M62" s="480"/>
      <c r="N62" s="482">
        <v>1822</v>
      </c>
    </row>
    <row r="63" spans="1:35" ht="10.5" customHeight="1" x14ac:dyDescent="0.2">
      <c r="A63" s="479"/>
      <c r="B63" s="478" t="s">
        <v>548</v>
      </c>
      <c r="C63" s="621" t="s">
        <v>131</v>
      </c>
      <c r="D63" s="621"/>
      <c r="E63" s="621"/>
      <c r="F63" s="480" t="s">
        <v>470</v>
      </c>
      <c r="G63" s="480" t="s">
        <v>549</v>
      </c>
      <c r="H63" s="480"/>
      <c r="I63" s="480" t="s">
        <v>549</v>
      </c>
      <c r="J63" s="481"/>
      <c r="K63" s="480"/>
      <c r="L63" s="481">
        <v>37.85</v>
      </c>
      <c r="M63" s="480"/>
      <c r="N63" s="482">
        <v>1348</v>
      </c>
    </row>
    <row r="64" spans="1:35" ht="10.5" customHeight="1" x14ac:dyDescent="0.2">
      <c r="A64" s="479"/>
      <c r="B64" s="478" t="s">
        <v>550</v>
      </c>
      <c r="C64" s="621" t="s">
        <v>132</v>
      </c>
      <c r="D64" s="621"/>
      <c r="E64" s="621"/>
      <c r="F64" s="480" t="s">
        <v>470</v>
      </c>
      <c r="G64" s="480" t="s">
        <v>551</v>
      </c>
      <c r="H64" s="480"/>
      <c r="I64" s="480" t="s">
        <v>551</v>
      </c>
      <c r="J64" s="481"/>
      <c r="K64" s="480"/>
      <c r="L64" s="481">
        <v>18.41</v>
      </c>
      <c r="M64" s="480"/>
      <c r="N64" s="482">
        <v>656</v>
      </c>
    </row>
    <row r="65" spans="1:14" ht="10.5" customHeight="1" x14ac:dyDescent="0.2">
      <c r="A65" s="486"/>
      <c r="B65" s="487"/>
      <c r="C65" s="631" t="s">
        <v>73</v>
      </c>
      <c r="D65" s="631"/>
      <c r="E65" s="631"/>
      <c r="F65" s="474"/>
      <c r="G65" s="474"/>
      <c r="H65" s="474"/>
      <c r="I65" s="474"/>
      <c r="J65" s="475"/>
      <c r="K65" s="474"/>
      <c r="L65" s="475">
        <v>107.41</v>
      </c>
      <c r="M65" s="483"/>
      <c r="N65" s="476">
        <v>3826</v>
      </c>
    </row>
    <row r="66" spans="1:14" ht="10.5" customHeight="1" x14ac:dyDescent="0.2">
      <c r="A66" s="489"/>
      <c r="B66" s="487"/>
      <c r="C66" s="487"/>
      <c r="D66" s="487"/>
      <c r="E66" s="487"/>
      <c r="F66" s="489"/>
      <c r="G66" s="489"/>
      <c r="H66" s="489"/>
      <c r="I66" s="489"/>
      <c r="J66" s="493"/>
      <c r="K66" s="489"/>
      <c r="L66" s="493"/>
      <c r="M66" s="480"/>
      <c r="N66" s="493"/>
    </row>
    <row r="67" spans="1:14" ht="10.5" customHeight="1" x14ac:dyDescent="0.2">
      <c r="A67" s="295"/>
      <c r="B67" s="449"/>
      <c r="C67" s="449"/>
      <c r="D67" s="449"/>
      <c r="E67" s="449"/>
      <c r="F67" s="449"/>
      <c r="G67" s="449"/>
      <c r="H67" s="449"/>
      <c r="I67" s="449"/>
      <c r="J67" s="449"/>
      <c r="K67" s="449"/>
      <c r="L67" s="508"/>
      <c r="M67" s="509"/>
      <c r="N67" s="510"/>
    </row>
    <row r="68" spans="1:14" ht="10.5" customHeight="1" x14ac:dyDescent="0.2">
      <c r="A68" s="494"/>
      <c r="B68" s="495"/>
      <c r="C68" s="631" t="s">
        <v>79</v>
      </c>
      <c r="D68" s="631"/>
      <c r="E68" s="631"/>
      <c r="F68" s="631"/>
      <c r="G68" s="631"/>
      <c r="H68" s="631"/>
      <c r="I68" s="631"/>
      <c r="J68" s="631"/>
      <c r="K68" s="631"/>
      <c r="L68" s="496"/>
      <c r="M68" s="511"/>
      <c r="N68" s="498"/>
    </row>
    <row r="69" spans="1:14" ht="10.5" customHeight="1" x14ac:dyDescent="0.2">
      <c r="A69" s="499"/>
      <c r="B69" s="478"/>
      <c r="C69" s="621" t="s">
        <v>80</v>
      </c>
      <c r="D69" s="621"/>
      <c r="E69" s="621"/>
      <c r="F69" s="621"/>
      <c r="G69" s="621"/>
      <c r="H69" s="621"/>
      <c r="I69" s="621"/>
      <c r="J69" s="621"/>
      <c r="K69" s="621"/>
      <c r="L69" s="500">
        <v>57.61</v>
      </c>
      <c r="M69" s="512"/>
      <c r="N69" s="502">
        <v>2052</v>
      </c>
    </row>
    <row r="70" spans="1:14" ht="10.5" customHeight="1" x14ac:dyDescent="0.2">
      <c r="A70" s="499"/>
      <c r="B70" s="478"/>
      <c r="C70" s="621" t="s">
        <v>81</v>
      </c>
      <c r="D70" s="621"/>
      <c r="E70" s="621"/>
      <c r="F70" s="621"/>
      <c r="G70" s="621"/>
      <c r="H70" s="621"/>
      <c r="I70" s="621"/>
      <c r="J70" s="621"/>
      <c r="K70" s="621"/>
      <c r="L70" s="500"/>
      <c r="M70" s="512"/>
      <c r="N70" s="502"/>
    </row>
    <row r="71" spans="1:14" ht="10.5" customHeight="1" x14ac:dyDescent="0.2">
      <c r="A71" s="499"/>
      <c r="B71" s="478"/>
      <c r="C71" s="621" t="s">
        <v>82</v>
      </c>
      <c r="D71" s="621"/>
      <c r="E71" s="621"/>
      <c r="F71" s="621"/>
      <c r="G71" s="621"/>
      <c r="H71" s="621"/>
      <c r="I71" s="621"/>
      <c r="J71" s="621"/>
      <c r="K71" s="621"/>
      <c r="L71" s="500">
        <v>57.61</v>
      </c>
      <c r="M71" s="512"/>
      <c r="N71" s="502">
        <v>2052</v>
      </c>
    </row>
    <row r="72" spans="1:14" ht="10.5" customHeight="1" x14ac:dyDescent="0.2">
      <c r="A72" s="499"/>
      <c r="B72" s="478"/>
      <c r="C72" s="621" t="s">
        <v>556</v>
      </c>
      <c r="D72" s="621"/>
      <c r="E72" s="621"/>
      <c r="F72" s="621"/>
      <c r="G72" s="621"/>
      <c r="H72" s="621"/>
      <c r="I72" s="621"/>
      <c r="J72" s="621"/>
      <c r="K72" s="621"/>
      <c r="L72" s="500">
        <v>120.98</v>
      </c>
      <c r="M72" s="512"/>
      <c r="N72" s="502">
        <v>4309</v>
      </c>
    </row>
    <row r="73" spans="1:14" ht="10.5" customHeight="1" x14ac:dyDescent="0.2">
      <c r="A73" s="499"/>
      <c r="B73" s="478"/>
      <c r="C73" s="621" t="s">
        <v>557</v>
      </c>
      <c r="D73" s="621"/>
      <c r="E73" s="621"/>
      <c r="F73" s="621"/>
      <c r="G73" s="621"/>
      <c r="H73" s="621"/>
      <c r="I73" s="621"/>
      <c r="J73" s="621"/>
      <c r="K73" s="621"/>
      <c r="L73" s="500">
        <v>120.98</v>
      </c>
      <c r="M73" s="512"/>
      <c r="N73" s="502">
        <v>4309</v>
      </c>
    </row>
    <row r="74" spans="1:14" ht="10.5" customHeight="1" x14ac:dyDescent="0.2">
      <c r="A74" s="499"/>
      <c r="B74" s="478"/>
      <c r="C74" s="621" t="s">
        <v>558</v>
      </c>
      <c r="D74" s="621"/>
      <c r="E74" s="621"/>
      <c r="F74" s="621"/>
      <c r="G74" s="621"/>
      <c r="H74" s="621"/>
      <c r="I74" s="621"/>
      <c r="J74" s="621"/>
      <c r="K74" s="621"/>
      <c r="L74" s="500"/>
      <c r="M74" s="512"/>
      <c r="N74" s="502"/>
    </row>
    <row r="75" spans="1:14" ht="10.5" customHeight="1" x14ac:dyDescent="0.2">
      <c r="A75" s="499"/>
      <c r="B75" s="478"/>
      <c r="C75" s="621" t="s">
        <v>559</v>
      </c>
      <c r="D75" s="621"/>
      <c r="E75" s="621"/>
      <c r="F75" s="621"/>
      <c r="G75" s="621"/>
      <c r="H75" s="621"/>
      <c r="I75" s="621"/>
      <c r="J75" s="621"/>
      <c r="K75" s="621"/>
      <c r="L75" s="500">
        <v>57.61</v>
      </c>
      <c r="M75" s="512"/>
      <c r="N75" s="502">
        <v>2052</v>
      </c>
    </row>
    <row r="76" spans="1:14" ht="10.5" customHeight="1" x14ac:dyDescent="0.2">
      <c r="A76" s="499"/>
      <c r="B76" s="478"/>
      <c r="C76" s="621" t="s">
        <v>560</v>
      </c>
      <c r="D76" s="621"/>
      <c r="E76" s="621"/>
      <c r="F76" s="621"/>
      <c r="G76" s="621"/>
      <c r="H76" s="621"/>
      <c r="I76" s="621"/>
      <c r="J76" s="621"/>
      <c r="K76" s="621"/>
      <c r="L76" s="500">
        <v>42.63</v>
      </c>
      <c r="M76" s="512"/>
      <c r="N76" s="502">
        <v>1518</v>
      </c>
    </row>
    <row r="77" spans="1:14" ht="10.5" customHeight="1" x14ac:dyDescent="0.2">
      <c r="A77" s="499"/>
      <c r="B77" s="478"/>
      <c r="C77" s="621" t="s">
        <v>561</v>
      </c>
      <c r="D77" s="621"/>
      <c r="E77" s="621"/>
      <c r="F77" s="621"/>
      <c r="G77" s="621"/>
      <c r="H77" s="621"/>
      <c r="I77" s="621"/>
      <c r="J77" s="621"/>
      <c r="K77" s="621"/>
      <c r="L77" s="500">
        <v>20.74</v>
      </c>
      <c r="M77" s="512"/>
      <c r="N77" s="502">
        <v>739</v>
      </c>
    </row>
    <row r="78" spans="1:14" ht="10.5" customHeight="1" x14ac:dyDescent="0.2">
      <c r="A78" s="499"/>
      <c r="B78" s="478"/>
      <c r="C78" s="621" t="s">
        <v>94</v>
      </c>
      <c r="D78" s="621"/>
      <c r="E78" s="621"/>
      <c r="F78" s="621"/>
      <c r="G78" s="621"/>
      <c r="H78" s="621"/>
      <c r="I78" s="621"/>
      <c r="J78" s="621"/>
      <c r="K78" s="621"/>
      <c r="L78" s="500">
        <v>57.61</v>
      </c>
      <c r="M78" s="512"/>
      <c r="N78" s="502">
        <v>2052</v>
      </c>
    </row>
    <row r="79" spans="1:14" ht="10.5" customHeight="1" x14ac:dyDescent="0.2">
      <c r="A79" s="499"/>
      <c r="B79" s="478"/>
      <c r="C79" s="621" t="s">
        <v>95</v>
      </c>
      <c r="D79" s="621"/>
      <c r="E79" s="621"/>
      <c r="F79" s="621"/>
      <c r="G79" s="621"/>
      <c r="H79" s="621"/>
      <c r="I79" s="621"/>
      <c r="J79" s="621"/>
      <c r="K79" s="621"/>
      <c r="L79" s="500">
        <v>42.63</v>
      </c>
      <c r="M79" s="512"/>
      <c r="N79" s="502">
        <v>1518</v>
      </c>
    </row>
    <row r="80" spans="1:14" ht="10.5" customHeight="1" x14ac:dyDescent="0.2">
      <c r="A80" s="499"/>
      <c r="B80" s="478"/>
      <c r="C80" s="621" t="s">
        <v>96</v>
      </c>
      <c r="D80" s="621"/>
      <c r="E80" s="621"/>
      <c r="F80" s="621"/>
      <c r="G80" s="621"/>
      <c r="H80" s="621"/>
      <c r="I80" s="621"/>
      <c r="J80" s="621"/>
      <c r="K80" s="621"/>
      <c r="L80" s="500">
        <v>20.74</v>
      </c>
      <c r="M80" s="512"/>
      <c r="N80" s="502">
        <v>739</v>
      </c>
    </row>
    <row r="81" spans="1:14" ht="10.5" customHeight="1" x14ac:dyDescent="0.2">
      <c r="A81" s="499"/>
      <c r="B81" s="493"/>
      <c r="C81" s="636" t="s">
        <v>97</v>
      </c>
      <c r="D81" s="636"/>
      <c r="E81" s="636"/>
      <c r="F81" s="636"/>
      <c r="G81" s="636"/>
      <c r="H81" s="636"/>
      <c r="I81" s="636"/>
      <c r="J81" s="636"/>
      <c r="K81" s="636"/>
      <c r="L81" s="503">
        <v>120.98</v>
      </c>
      <c r="M81" s="513"/>
      <c r="N81" s="514">
        <v>4309</v>
      </c>
    </row>
    <row r="82" spans="1:14" ht="10.5" customHeight="1" x14ac:dyDescent="0.2">
      <c r="A82" s="295"/>
      <c r="B82" s="493"/>
      <c r="C82" s="487"/>
      <c r="D82" s="487"/>
      <c r="E82" s="487"/>
      <c r="F82" s="487"/>
      <c r="G82" s="487"/>
      <c r="H82" s="487"/>
      <c r="I82" s="487"/>
      <c r="J82" s="487"/>
      <c r="K82" s="487"/>
      <c r="L82" s="503"/>
      <c r="M82" s="504"/>
      <c r="N82" s="515"/>
    </row>
    <row r="83" spans="1:14" ht="10.5" customHeight="1" x14ac:dyDescent="0.2">
      <c r="A83" s="284"/>
      <c r="B83" s="284"/>
      <c r="C83" s="284"/>
      <c r="D83" s="284"/>
      <c r="E83" s="284"/>
      <c r="F83" s="284"/>
      <c r="G83" s="284"/>
      <c r="H83" s="284"/>
      <c r="I83" s="284"/>
      <c r="J83" s="284"/>
      <c r="K83" s="284"/>
      <c r="L83" s="284"/>
      <c r="M83" s="284"/>
      <c r="N83" s="284"/>
    </row>
  </sheetData>
  <mergeCells count="66">
    <mergeCell ref="N36:N38"/>
    <mergeCell ref="C39:E39"/>
    <mergeCell ref="A40:N40"/>
    <mergeCell ref="J5:N5"/>
    <mergeCell ref="J6:N6"/>
    <mergeCell ref="B24:F24"/>
    <mergeCell ref="L33:M33"/>
    <mergeCell ref="A36:A38"/>
    <mergeCell ref="B36:B38"/>
    <mergeCell ref="C36:E38"/>
    <mergeCell ref="F36:F38"/>
    <mergeCell ref="G36:I37"/>
    <mergeCell ref="J36:L37"/>
    <mergeCell ref="M36:M38"/>
    <mergeCell ref="A4:C4"/>
    <mergeCell ref="C42:E42"/>
    <mergeCell ref="C43:E43"/>
    <mergeCell ref="A5:D5"/>
    <mergeCell ref="A6:D6"/>
    <mergeCell ref="D10:N10"/>
    <mergeCell ref="A16:N16"/>
    <mergeCell ref="A17:N17"/>
    <mergeCell ref="A18:N18"/>
    <mergeCell ref="A20:N20"/>
    <mergeCell ref="A21:N21"/>
    <mergeCell ref="B23:F23"/>
    <mergeCell ref="K4:N4"/>
    <mergeCell ref="A13:N13"/>
    <mergeCell ref="A14:N14"/>
    <mergeCell ref="C41:E41"/>
    <mergeCell ref="C44:E44"/>
    <mergeCell ref="C45:E45"/>
    <mergeCell ref="C46:E46"/>
    <mergeCell ref="C47:E47"/>
    <mergeCell ref="C48:E48"/>
    <mergeCell ref="C49:E49"/>
    <mergeCell ref="C50:N50"/>
    <mergeCell ref="C51:E51"/>
    <mergeCell ref="C52:E52"/>
    <mergeCell ref="C53:E53"/>
    <mergeCell ref="C65:E65"/>
    <mergeCell ref="C68:K68"/>
    <mergeCell ref="C69:K69"/>
    <mergeCell ref="C54:E54"/>
    <mergeCell ref="C55:E55"/>
    <mergeCell ref="C56:E56"/>
    <mergeCell ref="C57:E57"/>
    <mergeCell ref="C63:E63"/>
    <mergeCell ref="C64:E64"/>
    <mergeCell ref="C58:E58"/>
    <mergeCell ref="C59:E59"/>
    <mergeCell ref="C60:E60"/>
    <mergeCell ref="C61:E61"/>
    <mergeCell ref="C62:E62"/>
    <mergeCell ref="C70:K70"/>
    <mergeCell ref="C71:K71"/>
    <mergeCell ref="C72:K72"/>
    <mergeCell ref="C73:K73"/>
    <mergeCell ref="C74:K74"/>
    <mergeCell ref="C80:K80"/>
    <mergeCell ref="C81:K81"/>
    <mergeCell ref="C75:K75"/>
    <mergeCell ref="C76:K76"/>
    <mergeCell ref="C77:K77"/>
    <mergeCell ref="C78:K78"/>
    <mergeCell ref="C79:K79"/>
  </mergeCells>
  <printOptions horizontalCentered="1"/>
  <pageMargins left="0.39370077848434498" right="0.23622047901153601" top="0.35433071851730302" bottom="0.31496062874794001" header="0.118110239505768" footer="0.118110239505768"/>
  <pageSetup paperSize="9" scale="69" fitToHeight="0" orientation="portrait" r:id="rId1"/>
  <headerFooter>
    <oddFooter>&amp;RСтраница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1"/>
  <sheetViews>
    <sheetView zoomScale="85" zoomScaleNormal="85" workbookViewId="0">
      <selection activeCell="E16" sqref="E16"/>
    </sheetView>
  </sheetViews>
  <sheetFormatPr defaultColWidth="10.28515625" defaultRowHeight="12.75" x14ac:dyDescent="0.2"/>
  <cols>
    <col min="1" max="1" width="10.28515625" style="146"/>
    <col min="2" max="2" width="16.7109375" style="177" customWidth="1"/>
    <col min="3" max="3" width="31.28515625" style="146" customWidth="1"/>
    <col min="4" max="4" width="26.85546875" style="146" customWidth="1"/>
    <col min="5" max="5" width="18.7109375" style="146" customWidth="1"/>
    <col min="6" max="6" width="20.5703125" style="146" customWidth="1"/>
    <col min="7" max="7" width="21" style="146" customWidth="1"/>
    <col min="8" max="8" width="17.5703125" style="146" customWidth="1"/>
    <col min="9" max="9" width="33.140625" style="146" customWidth="1"/>
    <col min="10" max="16384" width="10.28515625" style="146"/>
  </cols>
  <sheetData>
    <row r="2" spans="1:9" ht="59.25" customHeight="1" x14ac:dyDescent="0.2">
      <c r="C2" s="95" t="s">
        <v>140</v>
      </c>
      <c r="D2" s="637" t="s">
        <v>420</v>
      </c>
      <c r="E2" s="637"/>
      <c r="F2" s="637"/>
      <c r="G2" s="637"/>
      <c r="H2" s="637"/>
      <c r="I2" s="637"/>
    </row>
    <row r="3" spans="1:9" ht="15.75" x14ac:dyDescent="0.25">
      <c r="C3" s="147"/>
      <c r="D3" s="147"/>
      <c r="E3" s="147"/>
      <c r="F3" s="147"/>
      <c r="G3" s="147"/>
      <c r="H3" s="147"/>
      <c r="I3" s="147"/>
    </row>
    <row r="4" spans="1:9" ht="15.75" x14ac:dyDescent="0.25">
      <c r="C4" s="147"/>
      <c r="D4" s="147"/>
      <c r="E4" s="147"/>
      <c r="F4" s="147"/>
      <c r="G4" s="147"/>
      <c r="H4" s="147"/>
      <c r="I4" s="147"/>
    </row>
    <row r="5" spans="1:9" ht="18" customHeight="1" x14ac:dyDescent="0.25">
      <c r="C5" s="148"/>
      <c r="D5" s="149" t="s">
        <v>194</v>
      </c>
      <c r="E5" s="90"/>
      <c r="F5" s="90"/>
      <c r="G5" s="90"/>
      <c r="H5" s="90"/>
      <c r="I5" s="90"/>
    </row>
    <row r="9" spans="1:9" ht="15" customHeight="1" x14ac:dyDescent="0.2">
      <c r="A9" s="187" t="s">
        <v>425</v>
      </c>
      <c r="H9" s="150"/>
      <c r="I9" s="151"/>
    </row>
    <row r="10" spans="1:9" ht="63" x14ac:dyDescent="0.2">
      <c r="A10" s="152" t="s">
        <v>52</v>
      </c>
      <c r="B10" s="153" t="s">
        <v>195</v>
      </c>
      <c r="C10" s="153" t="s">
        <v>196</v>
      </c>
      <c r="D10" s="143" t="s">
        <v>197</v>
      </c>
      <c r="E10" s="153" t="s">
        <v>198</v>
      </c>
      <c r="F10" s="143" t="s">
        <v>199</v>
      </c>
      <c r="G10" s="143" t="s">
        <v>200</v>
      </c>
      <c r="H10" s="153" t="s">
        <v>201</v>
      </c>
      <c r="I10" s="143" t="s">
        <v>202</v>
      </c>
    </row>
    <row r="11" spans="1:9" ht="48" x14ac:dyDescent="0.2">
      <c r="A11" s="152">
        <v>1</v>
      </c>
      <c r="B11" s="204" t="s">
        <v>31</v>
      </c>
      <c r="C11" s="202" t="s">
        <v>575</v>
      </c>
      <c r="D11" s="154" t="s">
        <v>340</v>
      </c>
      <c r="E11" s="155">
        <f>'ЛСР 02-01-01'!N140/1000</f>
        <v>21.094999999999999</v>
      </c>
      <c r="F11" s="154" t="s">
        <v>204</v>
      </c>
      <c r="G11" s="154">
        <v>1</v>
      </c>
      <c r="H11" s="156">
        <f t="shared" ref="H11:H16" si="0">E11*G11</f>
        <v>21.1</v>
      </c>
      <c r="I11" s="154" t="s">
        <v>414</v>
      </c>
    </row>
    <row r="12" spans="1:9" ht="51" x14ac:dyDescent="0.2">
      <c r="A12" s="152">
        <v>2</v>
      </c>
      <c r="B12" s="204" t="s">
        <v>396</v>
      </c>
      <c r="C12" s="202" t="s">
        <v>576</v>
      </c>
      <c r="D12" s="154" t="s">
        <v>203</v>
      </c>
      <c r="E12" s="155">
        <f>'ЛСР 02-02-01'!N140/1000</f>
        <v>35.975000000000001</v>
      </c>
      <c r="F12" s="154" t="s">
        <v>204</v>
      </c>
      <c r="G12" s="154">
        <v>1</v>
      </c>
      <c r="H12" s="156">
        <f t="shared" si="0"/>
        <v>35.979999999999997</v>
      </c>
      <c r="I12" s="154" t="s">
        <v>415</v>
      </c>
    </row>
    <row r="13" spans="1:9" ht="48" x14ac:dyDescent="0.2">
      <c r="A13" s="152">
        <v>3</v>
      </c>
      <c r="B13" s="204" t="s">
        <v>397</v>
      </c>
      <c r="C13" s="202" t="s">
        <v>577</v>
      </c>
      <c r="D13" s="154" t="s">
        <v>203</v>
      </c>
      <c r="E13" s="155">
        <f>'ЛСР 02-03-01'!N179/1000</f>
        <v>46.975000000000001</v>
      </c>
      <c r="F13" s="154" t="s">
        <v>204</v>
      </c>
      <c r="G13" s="154">
        <v>1</v>
      </c>
      <c r="H13" s="156">
        <f t="shared" si="0"/>
        <v>46.98</v>
      </c>
      <c r="I13" s="154" t="s">
        <v>416</v>
      </c>
    </row>
    <row r="14" spans="1:9" ht="36" x14ac:dyDescent="0.2">
      <c r="A14" s="152">
        <v>4</v>
      </c>
      <c r="B14" s="204" t="s">
        <v>358</v>
      </c>
      <c r="C14" s="202" t="s">
        <v>361</v>
      </c>
      <c r="D14" s="154" t="s">
        <v>203</v>
      </c>
      <c r="E14" s="155">
        <f>'ЛСР 09-01-01'!N73/1000</f>
        <v>0.50600000000000001</v>
      </c>
      <c r="F14" s="154" t="s">
        <v>204</v>
      </c>
      <c r="G14" s="154">
        <v>1</v>
      </c>
      <c r="H14" s="156">
        <f t="shared" si="0"/>
        <v>0.51</v>
      </c>
      <c r="I14" s="154" t="s">
        <v>411</v>
      </c>
    </row>
    <row r="15" spans="1:9" ht="36" x14ac:dyDescent="0.2">
      <c r="A15" s="152">
        <v>5</v>
      </c>
      <c r="B15" s="204" t="s">
        <v>359</v>
      </c>
      <c r="C15" s="202" t="s">
        <v>362</v>
      </c>
      <c r="D15" s="154" t="s">
        <v>203</v>
      </c>
      <c r="E15" s="155">
        <f>'ЛСР 09-01-02'!N73/1000</f>
        <v>0.50600000000000001</v>
      </c>
      <c r="F15" s="154" t="s">
        <v>204</v>
      </c>
      <c r="G15" s="154">
        <v>1</v>
      </c>
      <c r="H15" s="156">
        <f t="shared" si="0"/>
        <v>0.51</v>
      </c>
      <c r="I15" s="154" t="s">
        <v>411</v>
      </c>
    </row>
    <row r="16" spans="1:9" ht="36" x14ac:dyDescent="0.2">
      <c r="A16" s="152">
        <v>6</v>
      </c>
      <c r="B16" s="204" t="s">
        <v>360</v>
      </c>
      <c r="C16" s="202" t="s">
        <v>363</v>
      </c>
      <c r="D16" s="154" t="s">
        <v>203</v>
      </c>
      <c r="E16" s="155">
        <f>'ЛСР 09-01-03'!N81</f>
        <v>4309</v>
      </c>
      <c r="F16" s="154" t="s">
        <v>204</v>
      </c>
      <c r="G16" s="154">
        <v>1</v>
      </c>
      <c r="H16" s="156">
        <f t="shared" si="0"/>
        <v>4309</v>
      </c>
      <c r="I16" s="154" t="s">
        <v>411</v>
      </c>
    </row>
    <row r="17" spans="1:9" ht="57" customHeight="1" x14ac:dyDescent="0.2">
      <c r="A17" s="157"/>
      <c r="B17" s="158"/>
      <c r="C17" s="158"/>
      <c r="D17" s="158"/>
      <c r="E17" s="159"/>
      <c r="F17" s="158"/>
      <c r="G17" s="160"/>
      <c r="H17" s="161"/>
      <c r="I17" s="158"/>
    </row>
    <row r="18" spans="1:9" ht="15.75" x14ac:dyDescent="0.25">
      <c r="B18" s="113" t="s">
        <v>157</v>
      </c>
      <c r="C18" s="148"/>
      <c r="D18" s="148"/>
      <c r="E18" s="148"/>
      <c r="F18" s="148"/>
      <c r="G18" s="148"/>
      <c r="H18" s="148"/>
    </row>
    <row r="19" spans="1:9" ht="15.75" x14ac:dyDescent="0.2">
      <c r="B19" s="520" t="s">
        <v>205</v>
      </c>
      <c r="C19" s="520"/>
      <c r="D19" s="520"/>
      <c r="E19" s="520"/>
      <c r="F19" s="520"/>
      <c r="G19" s="520"/>
      <c r="H19" s="520"/>
    </row>
    <row r="20" spans="1:9" ht="15.75" x14ac:dyDescent="0.2">
      <c r="B20" s="520" t="s">
        <v>206</v>
      </c>
      <c r="C20" s="520"/>
      <c r="D20" s="520"/>
      <c r="E20" s="520"/>
      <c r="F20" s="520"/>
      <c r="G20" s="520"/>
      <c r="H20" s="520"/>
    </row>
    <row r="21" spans="1:9" ht="15.75" x14ac:dyDescent="0.2">
      <c r="B21" s="520" t="s">
        <v>207</v>
      </c>
      <c r="C21" s="520"/>
      <c r="D21" s="520"/>
      <c r="E21" s="520"/>
      <c r="F21" s="520"/>
      <c r="G21" s="520"/>
      <c r="H21" s="520"/>
    </row>
    <row r="22" spans="1:9" ht="15.75" x14ac:dyDescent="0.2">
      <c r="B22" s="638" t="s">
        <v>208</v>
      </c>
      <c r="C22" s="638"/>
      <c r="D22" s="638"/>
      <c r="E22" s="638"/>
      <c r="F22" s="638"/>
      <c r="G22" s="638"/>
      <c r="H22" s="638"/>
    </row>
    <row r="23" spans="1:9" ht="15.75" x14ac:dyDescent="0.25">
      <c r="B23" s="162" t="s">
        <v>209</v>
      </c>
      <c r="C23" s="162"/>
      <c r="D23" s="162"/>
      <c r="E23" s="162"/>
      <c r="F23" s="162"/>
      <c r="G23" s="162"/>
      <c r="H23" s="162"/>
    </row>
    <row r="24" spans="1:9" ht="15.75" x14ac:dyDescent="0.25">
      <c r="B24" s="162" t="s">
        <v>210</v>
      </c>
      <c r="C24" s="162"/>
      <c r="D24" s="162"/>
      <c r="E24" s="162"/>
      <c r="F24" s="162"/>
      <c r="G24" s="162"/>
      <c r="H24" s="162"/>
    </row>
    <row r="25" spans="1:9" ht="15.75" x14ac:dyDescent="0.2">
      <c r="B25" s="520" t="s">
        <v>211</v>
      </c>
      <c r="C25" s="520"/>
      <c r="D25" s="520"/>
      <c r="E25" s="520"/>
      <c r="F25" s="520"/>
      <c r="G25" s="520"/>
      <c r="H25" s="520"/>
    </row>
    <row r="26" spans="1:9" ht="15.75" x14ac:dyDescent="0.2">
      <c r="B26" s="520" t="s">
        <v>212</v>
      </c>
      <c r="C26" s="520"/>
      <c r="D26" s="520"/>
      <c r="E26" s="520"/>
      <c r="F26" s="520"/>
      <c r="G26" s="520"/>
      <c r="H26" s="520"/>
    </row>
    <row r="27" spans="1:9" ht="15.75" x14ac:dyDescent="0.25">
      <c r="B27" s="162" t="s">
        <v>213</v>
      </c>
      <c r="C27" s="162"/>
      <c r="D27" s="162"/>
      <c r="E27" s="162"/>
      <c r="F27" s="162"/>
      <c r="G27" s="162"/>
      <c r="H27" s="162"/>
    </row>
    <row r="28" spans="1:9" ht="15.75" x14ac:dyDescent="0.2">
      <c r="B28" s="520" t="s">
        <v>214</v>
      </c>
      <c r="C28" s="520"/>
      <c r="D28" s="520"/>
      <c r="E28" s="520"/>
      <c r="F28" s="520"/>
      <c r="G28" s="520"/>
      <c r="H28" s="520"/>
    </row>
    <row r="29" spans="1:9" ht="15.75" x14ac:dyDescent="0.2">
      <c r="B29" s="520" t="s">
        <v>215</v>
      </c>
      <c r="C29" s="520"/>
      <c r="D29" s="520"/>
      <c r="E29" s="520"/>
      <c r="F29" s="520"/>
      <c r="G29" s="520"/>
      <c r="H29" s="520"/>
    </row>
    <row r="30" spans="1:9" ht="15.75" x14ac:dyDescent="0.2">
      <c r="B30" s="520" t="s">
        <v>216</v>
      </c>
      <c r="C30" s="520"/>
      <c r="D30" s="520"/>
      <c r="E30" s="520"/>
      <c r="F30" s="520"/>
      <c r="G30" s="520"/>
      <c r="H30" s="520"/>
    </row>
    <row r="31" spans="1:9" ht="15.75" x14ac:dyDescent="0.2">
      <c r="B31" s="520" t="s">
        <v>217</v>
      </c>
      <c r="C31" s="520"/>
      <c r="D31" s="520"/>
      <c r="E31" s="520"/>
      <c r="F31" s="520"/>
      <c r="G31" s="520"/>
      <c r="H31" s="520"/>
    </row>
  </sheetData>
  <mergeCells count="11">
    <mergeCell ref="B25:H25"/>
    <mergeCell ref="D2:I2"/>
    <mergeCell ref="B19:H19"/>
    <mergeCell ref="B20:H20"/>
    <mergeCell ref="B21:H21"/>
    <mergeCell ref="B22:H22"/>
    <mergeCell ref="B26:H26"/>
    <mergeCell ref="B28:H28"/>
    <mergeCell ref="B29:H29"/>
    <mergeCell ref="B30:H30"/>
    <mergeCell ref="B31:H3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D14" sqref="D14"/>
    </sheetView>
  </sheetViews>
  <sheetFormatPr defaultRowHeight="12.75" x14ac:dyDescent="0.2"/>
  <cols>
    <col min="3" max="3" width="42.42578125" customWidth="1"/>
    <col min="4" max="4" width="58.42578125" customWidth="1"/>
  </cols>
  <sheetData>
    <row r="1" spans="1:4" ht="15.75" x14ac:dyDescent="0.25">
      <c r="A1" s="528" t="s">
        <v>399</v>
      </c>
      <c r="B1" s="528"/>
      <c r="C1" s="528"/>
      <c r="D1" s="528"/>
    </row>
    <row r="2" spans="1:4" ht="15.75" x14ac:dyDescent="0.25">
      <c r="A2" s="528" t="s">
        <v>400</v>
      </c>
      <c r="B2" s="528"/>
      <c r="C2" s="528"/>
      <c r="D2" s="528"/>
    </row>
    <row r="3" spans="1:4" ht="15.75" customHeight="1" x14ac:dyDescent="0.2">
      <c r="A3" s="529" t="s">
        <v>418</v>
      </c>
      <c r="B3" s="529"/>
      <c r="C3" s="529"/>
      <c r="D3" s="529"/>
    </row>
    <row r="4" spans="1:4" ht="60.75" customHeight="1" x14ac:dyDescent="0.2">
      <c r="A4" s="530" t="s">
        <v>417</v>
      </c>
      <c r="B4" s="530"/>
      <c r="C4" s="530"/>
      <c r="D4" s="530"/>
    </row>
    <row r="5" spans="1:4" ht="57.75" customHeight="1" x14ac:dyDescent="0.2">
      <c r="A5" s="531" t="s">
        <v>401</v>
      </c>
      <c r="B5" s="531"/>
      <c r="C5" s="531"/>
      <c r="D5" s="531"/>
    </row>
    <row r="6" spans="1:4" ht="15.75" x14ac:dyDescent="0.2">
      <c r="A6" s="527" t="s">
        <v>402</v>
      </c>
      <c r="B6" s="527"/>
      <c r="C6" s="527"/>
      <c r="D6" s="212">
        <v>2021</v>
      </c>
    </row>
    <row r="7" spans="1:4" ht="13.5" thickBot="1" x14ac:dyDescent="0.25">
      <c r="A7" s="211"/>
      <c r="B7" s="211"/>
      <c r="C7" s="211"/>
      <c r="D7" s="211"/>
    </row>
    <row r="8" spans="1:4" ht="16.5" customHeight="1" thickBot="1" x14ac:dyDescent="0.25">
      <c r="A8" s="533" t="s">
        <v>403</v>
      </c>
      <c r="B8" s="533"/>
      <c r="C8" s="533"/>
      <c r="D8" s="213" t="s">
        <v>404</v>
      </c>
    </row>
    <row r="9" spans="1:4" ht="15.75" x14ac:dyDescent="0.2">
      <c r="A9" s="534" t="s">
        <v>405</v>
      </c>
      <c r="B9" s="534"/>
      <c r="C9" s="534"/>
      <c r="D9" s="214">
        <v>0</v>
      </c>
    </row>
    <row r="10" spans="1:4" ht="15.75" x14ac:dyDescent="0.2">
      <c r="A10" s="534" t="s">
        <v>406</v>
      </c>
      <c r="B10" s="534"/>
      <c r="C10" s="534"/>
      <c r="D10" s="214">
        <v>509.44675000000001</v>
      </c>
    </row>
    <row r="11" spans="1:4" ht="15.75" x14ac:dyDescent="0.2">
      <c r="A11" s="534" t="s">
        <v>382</v>
      </c>
      <c r="B11" s="534"/>
      <c r="C11" s="534"/>
      <c r="D11" s="214">
        <v>1655.6376499999999</v>
      </c>
    </row>
    <row r="12" spans="1:4" ht="15.75" customHeight="1" x14ac:dyDescent="0.25">
      <c r="A12" s="535" t="s">
        <v>407</v>
      </c>
      <c r="B12" s="535"/>
      <c r="C12" s="535"/>
      <c r="D12" s="214">
        <v>300.28771999999998</v>
      </c>
    </row>
    <row r="13" spans="1:4" ht="15.75" x14ac:dyDescent="0.25">
      <c r="A13" s="532" t="s">
        <v>408</v>
      </c>
      <c r="B13" s="532"/>
      <c r="C13" s="532"/>
      <c r="D13" s="215">
        <v>2465.37212</v>
      </c>
    </row>
    <row r="14" spans="1:4" ht="15.75" x14ac:dyDescent="0.25">
      <c r="A14" s="532" t="s">
        <v>409</v>
      </c>
      <c r="B14" s="532"/>
      <c r="C14" s="532"/>
      <c r="D14" s="216">
        <v>479.58967999999999</v>
      </c>
    </row>
    <row r="15" spans="1:4" ht="15.75" x14ac:dyDescent="0.25">
      <c r="A15" s="532" t="s">
        <v>410</v>
      </c>
      <c r="B15" s="532"/>
      <c r="C15" s="532"/>
      <c r="D15" s="215">
        <v>2944.9618</v>
      </c>
    </row>
  </sheetData>
  <mergeCells count="14">
    <mergeCell ref="A14:C14"/>
    <mergeCell ref="A15:C15"/>
    <mergeCell ref="A8:C8"/>
    <mergeCell ref="A9:C9"/>
    <mergeCell ref="A10:C10"/>
    <mergeCell ref="A11:C11"/>
    <mergeCell ref="A12:C12"/>
    <mergeCell ref="A13:C13"/>
    <mergeCell ref="A6:C6"/>
    <mergeCell ref="A1:D1"/>
    <mergeCell ref="A2:D2"/>
    <mergeCell ref="A3:D3"/>
    <mergeCell ref="A4:D4"/>
    <mergeCell ref="A5:D5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showOutlineSymbols="0" showWhiteSpace="0" zoomScale="110" zoomScaleNormal="110" zoomScaleSheetLayoutView="85" workbookViewId="0">
      <selection activeCell="D15" sqref="D15"/>
    </sheetView>
  </sheetViews>
  <sheetFormatPr defaultColWidth="10.28515625" defaultRowHeight="15.75" x14ac:dyDescent="0.25"/>
  <cols>
    <col min="1" max="1" width="47.85546875" style="148" customWidth="1"/>
    <col min="2" max="2" width="11.42578125" style="176" bestFit="1" customWidth="1"/>
    <col min="3" max="3" width="16.140625" style="148" customWidth="1"/>
    <col min="4" max="4" width="17.42578125" style="148" customWidth="1"/>
    <col min="5" max="5" width="15.28515625" style="148" customWidth="1"/>
    <col min="6" max="6" width="44.85546875" style="148" customWidth="1"/>
    <col min="7" max="7" width="32.140625" style="148" customWidth="1"/>
    <col min="8" max="8" width="27.140625" style="148" customWidth="1"/>
    <col min="9" max="16384" width="10.28515625" style="148"/>
  </cols>
  <sheetData>
    <row r="1" spans="1:8" x14ac:dyDescent="0.25">
      <c r="A1" s="178"/>
      <c r="B1" s="178"/>
      <c r="C1" s="178"/>
      <c r="D1" s="91"/>
      <c r="E1" s="91"/>
      <c r="F1" s="91"/>
      <c r="G1" s="91"/>
      <c r="H1" s="91"/>
    </row>
    <row r="2" spans="1:8" x14ac:dyDescent="0.25">
      <c r="A2" s="178" t="s">
        <v>47</v>
      </c>
      <c r="B2" s="148"/>
    </row>
    <row r="3" spans="1:8" ht="78.75" customHeight="1" x14ac:dyDescent="0.25">
      <c r="A3" s="95" t="s">
        <v>140</v>
      </c>
      <c r="B3" s="637" t="s">
        <v>420</v>
      </c>
      <c r="C3" s="637"/>
      <c r="D3" s="637"/>
      <c r="E3" s="637"/>
      <c r="F3" s="637"/>
      <c r="G3" s="637"/>
      <c r="H3" s="95"/>
    </row>
    <row r="4" spans="1:8" x14ac:dyDescent="0.25">
      <c r="A4" s="178" t="s">
        <v>47</v>
      </c>
      <c r="B4" s="148"/>
    </row>
    <row r="5" spans="1:8" x14ac:dyDescent="0.25">
      <c r="A5" s="178" t="s">
        <v>47</v>
      </c>
      <c r="B5" s="148"/>
    </row>
    <row r="6" spans="1:8" x14ac:dyDescent="0.25">
      <c r="A6" s="178"/>
      <c r="B6" s="178" t="s">
        <v>341</v>
      </c>
      <c r="D6" s="91"/>
      <c r="E6" s="91"/>
      <c r="F6" s="91"/>
      <c r="G6" s="91"/>
      <c r="H6" s="91"/>
    </row>
    <row r="7" spans="1:8" x14ac:dyDescent="0.25">
      <c r="A7" s="178" t="s">
        <v>47</v>
      </c>
      <c r="B7" s="148"/>
    </row>
    <row r="8" spans="1:8" x14ac:dyDescent="0.25">
      <c r="A8" s="95"/>
      <c r="B8" s="148"/>
      <c r="C8" s="95"/>
      <c r="D8" s="95"/>
      <c r="E8" s="95"/>
      <c r="F8" s="95"/>
      <c r="G8" s="95"/>
      <c r="H8" s="95"/>
    </row>
    <row r="9" spans="1:8" x14ac:dyDescent="0.25">
      <c r="B9" s="148"/>
    </row>
    <row r="10" spans="1:8" x14ac:dyDescent="0.25">
      <c r="B10" s="148"/>
      <c r="H10" s="162"/>
    </row>
    <row r="11" spans="1:8" x14ac:dyDescent="0.25">
      <c r="A11" s="95" t="s">
        <v>426</v>
      </c>
      <c r="B11" s="148"/>
    </row>
    <row r="12" spans="1:8" s="176" customFormat="1" ht="49.5" customHeight="1" x14ac:dyDescent="0.25">
      <c r="A12" s="131" t="s">
        <v>221</v>
      </c>
      <c r="B12" s="179" t="s">
        <v>39</v>
      </c>
      <c r="C12" s="131" t="s">
        <v>342</v>
      </c>
      <c r="D12" s="179" t="s">
        <v>343</v>
      </c>
      <c r="E12" s="131" t="s">
        <v>344</v>
      </c>
      <c r="F12" s="179" t="s">
        <v>345</v>
      </c>
      <c r="G12" s="131" t="s">
        <v>346</v>
      </c>
      <c r="H12" s="179" t="s">
        <v>347</v>
      </c>
    </row>
    <row r="13" spans="1:8" s="176" customFormat="1" x14ac:dyDescent="0.25">
      <c r="A13" s="131">
        <v>1</v>
      </c>
      <c r="B13" s="131">
        <v>2</v>
      </c>
      <c r="C13" s="131">
        <v>3</v>
      </c>
      <c r="D13" s="131">
        <v>4</v>
      </c>
      <c r="E13" s="131">
        <v>5</v>
      </c>
      <c r="F13" s="131">
        <v>6</v>
      </c>
      <c r="G13" s="131">
        <v>7</v>
      </c>
      <c r="H13" s="131">
        <v>8</v>
      </c>
    </row>
    <row r="14" spans="1:8" s="176" customFormat="1" ht="51.75" customHeight="1" x14ac:dyDescent="0.25">
      <c r="A14" s="182" t="s">
        <v>578</v>
      </c>
      <c r="B14" s="131" t="s">
        <v>59</v>
      </c>
      <c r="C14" s="184">
        <v>1</v>
      </c>
      <c r="D14" s="185">
        <v>15.56</v>
      </c>
      <c r="E14" s="131">
        <v>0.2</v>
      </c>
      <c r="F14" s="181" t="s">
        <v>579</v>
      </c>
      <c r="G14" s="185">
        <f>C14*D14</f>
        <v>15.56</v>
      </c>
      <c r="H14" s="183" t="s">
        <v>584</v>
      </c>
    </row>
    <row r="15" spans="1:8" s="176" customFormat="1" ht="61.5" customHeight="1" x14ac:dyDescent="0.25">
      <c r="A15" s="182" t="s">
        <v>580</v>
      </c>
      <c r="B15" s="131" t="s">
        <v>59</v>
      </c>
      <c r="C15" s="184">
        <v>1</v>
      </c>
      <c r="D15" s="185">
        <v>25.13</v>
      </c>
      <c r="E15" s="131">
        <v>0.4</v>
      </c>
      <c r="F15" s="181" t="s">
        <v>581</v>
      </c>
      <c r="G15" s="185">
        <f t="shared" ref="G15:G16" si="0">C15*D15</f>
        <v>25.13</v>
      </c>
      <c r="H15" s="203" t="s">
        <v>584</v>
      </c>
    </row>
    <row r="16" spans="1:8" s="176" customFormat="1" ht="47.25" x14ac:dyDescent="0.25">
      <c r="A16" s="182" t="s">
        <v>582</v>
      </c>
      <c r="B16" s="131" t="s">
        <v>59</v>
      </c>
      <c r="C16" s="184">
        <v>1</v>
      </c>
      <c r="D16" s="185">
        <v>27.25</v>
      </c>
      <c r="E16" s="131">
        <v>0.4</v>
      </c>
      <c r="F16" s="181" t="s">
        <v>583</v>
      </c>
      <c r="G16" s="185">
        <f t="shared" si="0"/>
        <v>27.25</v>
      </c>
      <c r="H16" s="203" t="s">
        <v>584</v>
      </c>
    </row>
    <row r="17" spans="1:7" x14ac:dyDescent="0.25">
      <c r="A17" s="147" t="s">
        <v>157</v>
      </c>
      <c r="B17" s="148"/>
      <c r="C17" s="186"/>
      <c r="D17" s="186"/>
      <c r="G17" s="180"/>
    </row>
    <row r="18" spans="1:7" ht="38.25" customHeight="1" x14ac:dyDescent="0.25">
      <c r="A18" s="639" t="s">
        <v>348</v>
      </c>
      <c r="B18" s="639"/>
      <c r="C18" s="639"/>
      <c r="D18" s="639"/>
      <c r="E18" s="639"/>
      <c r="F18" s="639"/>
      <c r="G18" s="639"/>
    </row>
    <row r="19" spans="1:7" x14ac:dyDescent="0.25">
      <c r="A19" s="178" t="s">
        <v>349</v>
      </c>
    </row>
    <row r="20" spans="1:7" x14ac:dyDescent="0.25">
      <c r="A20" s="148" t="s">
        <v>350</v>
      </c>
    </row>
    <row r="21" spans="1:7" x14ac:dyDescent="0.25">
      <c r="A21" s="148" t="s">
        <v>351</v>
      </c>
    </row>
    <row r="22" spans="1:7" x14ac:dyDescent="0.25">
      <c r="A22" s="148" t="s">
        <v>352</v>
      </c>
    </row>
    <row r="23" spans="1:7" x14ac:dyDescent="0.25">
      <c r="A23" s="148" t="s">
        <v>353</v>
      </c>
    </row>
    <row r="24" spans="1:7" x14ac:dyDescent="0.25">
      <c r="A24" s="148" t="s">
        <v>354</v>
      </c>
    </row>
    <row r="25" spans="1:7" ht="33.75" customHeight="1" x14ac:dyDescent="0.25">
      <c r="A25" s="639" t="s">
        <v>355</v>
      </c>
      <c r="B25" s="639"/>
      <c r="C25" s="639"/>
      <c r="D25" s="639"/>
      <c r="E25" s="639"/>
      <c r="F25" s="639"/>
      <c r="G25" s="639"/>
    </row>
    <row r="26" spans="1:7" ht="15.75" customHeight="1" x14ac:dyDescent="0.25">
      <c r="A26" s="639" t="s">
        <v>356</v>
      </c>
      <c r="B26" s="639"/>
      <c r="C26" s="639"/>
      <c r="D26" s="639"/>
      <c r="E26" s="639"/>
      <c r="F26" s="639"/>
      <c r="G26" s="639"/>
    </row>
  </sheetData>
  <mergeCells count="4">
    <mergeCell ref="B3:G3"/>
    <mergeCell ref="A18:G18"/>
    <mergeCell ref="A25:G25"/>
    <mergeCell ref="A26:G26"/>
  </mergeCells>
  <pageMargins left="0.25" right="0.25" top="0.75" bottom="0.75" header="0.3" footer="0.3"/>
  <pageSetup paperSize="9" scale="77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61"/>
  <sheetViews>
    <sheetView zoomScale="70" zoomScaleNormal="70" zoomScaleSheetLayoutView="70" workbookViewId="0">
      <selection activeCell="B35" sqref="B35"/>
    </sheetView>
  </sheetViews>
  <sheetFormatPr defaultColWidth="10.28515625" defaultRowHeight="15.75" x14ac:dyDescent="0.25"/>
  <cols>
    <col min="1" max="1" width="10.28515625" style="176"/>
    <col min="2" max="2" width="128.7109375" style="148" customWidth="1"/>
    <col min="3" max="3" width="10.28515625" style="147"/>
    <col min="4" max="4" width="88.28515625" style="147" customWidth="1"/>
    <col min="5" max="16384" width="10.28515625" style="147"/>
  </cols>
  <sheetData>
    <row r="2" spans="1:6" s="165" customFormat="1" x14ac:dyDescent="0.2">
      <c r="A2" s="163"/>
      <c r="B2" s="164" t="s">
        <v>218</v>
      </c>
    </row>
    <row r="3" spans="1:6" s="165" customFormat="1" x14ac:dyDescent="0.2">
      <c r="A3" s="163"/>
      <c r="B3" s="166"/>
    </row>
    <row r="4" spans="1:6" s="165" customFormat="1" x14ac:dyDescent="0.2">
      <c r="A4" s="163"/>
      <c r="B4" s="166"/>
    </row>
    <row r="5" spans="1:6" s="167" customFormat="1" x14ac:dyDescent="0.2">
      <c r="B5" s="168" t="s">
        <v>219</v>
      </c>
      <c r="D5" s="168"/>
    </row>
    <row r="6" spans="1:6" s="171" customFormat="1" x14ac:dyDescent="0.25">
      <c r="A6" s="169" t="s">
        <v>220</v>
      </c>
      <c r="B6" s="170" t="s">
        <v>221</v>
      </c>
    </row>
    <row r="7" spans="1:6" x14ac:dyDescent="0.25">
      <c r="A7" s="172">
        <v>1</v>
      </c>
      <c r="B7" s="173" t="s">
        <v>222</v>
      </c>
      <c r="F7" s="174"/>
    </row>
    <row r="8" spans="1:6" x14ac:dyDescent="0.25">
      <c r="A8" s="172">
        <v>2</v>
      </c>
      <c r="B8" s="173" t="s">
        <v>223</v>
      </c>
      <c r="F8" s="174"/>
    </row>
    <row r="9" spans="1:6" x14ac:dyDescent="0.25">
      <c r="A9" s="172">
        <v>3</v>
      </c>
      <c r="B9" s="173" t="s">
        <v>224</v>
      </c>
      <c r="F9" s="174"/>
    </row>
    <row r="10" spans="1:6" x14ac:dyDescent="0.25">
      <c r="A10" s="172">
        <v>4</v>
      </c>
      <c r="B10" s="173" t="s">
        <v>225</v>
      </c>
      <c r="F10" s="174"/>
    </row>
    <row r="11" spans="1:6" x14ac:dyDescent="0.25">
      <c r="A11" s="172">
        <v>5</v>
      </c>
      <c r="B11" s="173" t="s">
        <v>226</v>
      </c>
      <c r="F11" s="174"/>
    </row>
    <row r="12" spans="1:6" x14ac:dyDescent="0.25">
      <c r="A12" s="172">
        <v>6</v>
      </c>
      <c r="B12" s="173" t="s">
        <v>227</v>
      </c>
      <c r="F12" s="174"/>
    </row>
    <row r="13" spans="1:6" x14ac:dyDescent="0.25">
      <c r="A13" s="172">
        <v>7</v>
      </c>
      <c r="B13" s="173" t="s">
        <v>228</v>
      </c>
      <c r="F13" s="174"/>
    </row>
    <row r="14" spans="1:6" x14ac:dyDescent="0.25">
      <c r="A14" s="172">
        <v>8</v>
      </c>
      <c r="B14" s="173" t="s">
        <v>229</v>
      </c>
      <c r="F14" s="174"/>
    </row>
    <row r="15" spans="1:6" x14ac:dyDescent="0.25">
      <c r="A15" s="172">
        <v>9</v>
      </c>
      <c r="B15" s="173" t="s">
        <v>230</v>
      </c>
    </row>
    <row r="16" spans="1:6" x14ac:dyDescent="0.25">
      <c r="A16" s="172">
        <v>10</v>
      </c>
      <c r="B16" s="173" t="s">
        <v>231</v>
      </c>
    </row>
    <row r="17" spans="1:2" x14ac:dyDescent="0.25">
      <c r="A17" s="172">
        <v>11</v>
      </c>
      <c r="B17" s="173" t="s">
        <v>232</v>
      </c>
    </row>
    <row r="18" spans="1:2" x14ac:dyDescent="0.25">
      <c r="A18" s="172">
        <v>12</v>
      </c>
      <c r="B18" s="173" t="s">
        <v>233</v>
      </c>
    </row>
    <row r="19" spans="1:2" x14ac:dyDescent="0.25">
      <c r="A19" s="172">
        <v>13</v>
      </c>
      <c r="B19" s="173" t="s">
        <v>234</v>
      </c>
    </row>
    <row r="20" spans="1:2" x14ac:dyDescent="0.25">
      <c r="A20" s="172">
        <v>14</v>
      </c>
      <c r="B20" s="173" t="s">
        <v>235</v>
      </c>
    </row>
    <row r="21" spans="1:2" x14ac:dyDescent="0.25">
      <c r="A21" s="172">
        <v>15</v>
      </c>
      <c r="B21" s="173" t="s">
        <v>235</v>
      </c>
    </row>
    <row r="22" spans="1:2" x14ac:dyDescent="0.25">
      <c r="A22" s="172">
        <v>16</v>
      </c>
      <c r="B22" s="173" t="s">
        <v>236</v>
      </c>
    </row>
    <row r="23" spans="1:2" x14ac:dyDescent="0.25">
      <c r="A23" s="172">
        <v>17</v>
      </c>
      <c r="B23" s="173" t="s">
        <v>237</v>
      </c>
    </row>
    <row r="24" spans="1:2" x14ac:dyDescent="0.25">
      <c r="A24" s="172">
        <v>18</v>
      </c>
      <c r="B24" s="173" t="s">
        <v>238</v>
      </c>
    </row>
    <row r="25" spans="1:2" x14ac:dyDescent="0.25">
      <c r="A25" s="172">
        <v>19</v>
      </c>
      <c r="B25" s="173" t="s">
        <v>239</v>
      </c>
    </row>
    <row r="26" spans="1:2" x14ac:dyDescent="0.25">
      <c r="A26" s="172">
        <v>20</v>
      </c>
      <c r="B26" s="173" t="s">
        <v>240</v>
      </c>
    </row>
    <row r="27" spans="1:2" x14ac:dyDescent="0.25">
      <c r="A27" s="172">
        <v>21</v>
      </c>
      <c r="B27" s="173" t="s">
        <v>241</v>
      </c>
    </row>
    <row r="28" spans="1:2" x14ac:dyDescent="0.25">
      <c r="A28" s="172">
        <v>22</v>
      </c>
      <c r="B28" s="173" t="s">
        <v>242</v>
      </c>
    </row>
    <row r="29" spans="1:2" x14ac:dyDescent="0.25">
      <c r="A29" s="172">
        <v>23</v>
      </c>
      <c r="B29" s="173" t="s">
        <v>243</v>
      </c>
    </row>
    <row r="30" spans="1:2" x14ac:dyDescent="0.25">
      <c r="A30" s="172">
        <v>24</v>
      </c>
      <c r="B30" s="173" t="s">
        <v>244</v>
      </c>
    </row>
    <row r="31" spans="1:2" x14ac:dyDescent="0.25">
      <c r="A31" s="172">
        <v>25</v>
      </c>
      <c r="B31" s="173" t="s">
        <v>245</v>
      </c>
    </row>
    <row r="32" spans="1:2" x14ac:dyDescent="0.25">
      <c r="A32" s="172">
        <v>26</v>
      </c>
      <c r="B32" s="173" t="s">
        <v>246</v>
      </c>
    </row>
    <row r="33" spans="1:2" x14ac:dyDescent="0.25">
      <c r="A33" s="172">
        <v>27</v>
      </c>
      <c r="B33" s="173" t="s">
        <v>247</v>
      </c>
    </row>
    <row r="34" spans="1:2" x14ac:dyDescent="0.25">
      <c r="A34" s="172">
        <v>28</v>
      </c>
      <c r="B34" s="173" t="s">
        <v>248</v>
      </c>
    </row>
    <row r="35" spans="1:2" x14ac:dyDescent="0.25">
      <c r="A35" s="172">
        <v>29</v>
      </c>
      <c r="B35" s="173" t="s">
        <v>249</v>
      </c>
    </row>
    <row r="36" spans="1:2" x14ac:dyDescent="0.25">
      <c r="A36" s="172">
        <v>30</v>
      </c>
      <c r="B36" s="173" t="s">
        <v>250</v>
      </c>
    </row>
    <row r="37" spans="1:2" x14ac:dyDescent="0.25">
      <c r="A37" s="172">
        <v>31</v>
      </c>
      <c r="B37" s="173" t="s">
        <v>251</v>
      </c>
    </row>
    <row r="38" spans="1:2" x14ac:dyDescent="0.25">
      <c r="A38" s="172">
        <v>32</v>
      </c>
      <c r="B38" s="173" t="s">
        <v>252</v>
      </c>
    </row>
    <row r="39" spans="1:2" x14ac:dyDescent="0.25">
      <c r="A39" s="172">
        <v>33</v>
      </c>
      <c r="B39" s="173" t="s">
        <v>253</v>
      </c>
    </row>
    <row r="40" spans="1:2" x14ac:dyDescent="0.25">
      <c r="A40" s="172">
        <v>34</v>
      </c>
      <c r="B40" s="173" t="s">
        <v>254</v>
      </c>
    </row>
    <row r="41" spans="1:2" x14ac:dyDescent="0.25">
      <c r="A41" s="172">
        <v>35</v>
      </c>
      <c r="B41" s="173" t="s">
        <v>255</v>
      </c>
    </row>
    <row r="42" spans="1:2" x14ac:dyDescent="0.25">
      <c r="A42" s="172">
        <v>36</v>
      </c>
      <c r="B42" s="173" t="s">
        <v>256</v>
      </c>
    </row>
    <row r="43" spans="1:2" x14ac:dyDescent="0.25">
      <c r="A43" s="172">
        <v>37</v>
      </c>
      <c r="B43" s="173" t="s">
        <v>257</v>
      </c>
    </row>
    <row r="44" spans="1:2" x14ac:dyDescent="0.25">
      <c r="A44" s="172">
        <v>38</v>
      </c>
      <c r="B44" s="173" t="s">
        <v>258</v>
      </c>
    </row>
    <row r="45" spans="1:2" x14ac:dyDescent="0.25">
      <c r="A45" s="172">
        <v>39</v>
      </c>
      <c r="B45" s="173" t="s">
        <v>259</v>
      </c>
    </row>
    <row r="46" spans="1:2" x14ac:dyDescent="0.25">
      <c r="A46" s="172">
        <v>40</v>
      </c>
      <c r="B46" s="173" t="s">
        <v>260</v>
      </c>
    </row>
    <row r="47" spans="1:2" x14ac:dyDescent="0.25">
      <c r="A47" s="172">
        <v>41</v>
      </c>
      <c r="B47" s="173" t="s">
        <v>261</v>
      </c>
    </row>
    <row r="48" spans="1:2" x14ac:dyDescent="0.25">
      <c r="A48" s="172">
        <v>42</v>
      </c>
      <c r="B48" s="173" t="s">
        <v>262</v>
      </c>
    </row>
    <row r="49" spans="1:2" x14ac:dyDescent="0.25">
      <c r="A49" s="172">
        <v>43</v>
      </c>
      <c r="B49" s="173" t="s">
        <v>263</v>
      </c>
    </row>
    <row r="50" spans="1:2" x14ac:dyDescent="0.25">
      <c r="A50" s="172">
        <v>44</v>
      </c>
      <c r="B50" s="173" t="s">
        <v>264</v>
      </c>
    </row>
    <row r="51" spans="1:2" x14ac:dyDescent="0.25">
      <c r="A51" s="172">
        <v>45</v>
      </c>
      <c r="B51" s="173" t="s">
        <v>265</v>
      </c>
    </row>
    <row r="52" spans="1:2" x14ac:dyDescent="0.25">
      <c r="A52" s="172">
        <v>46</v>
      </c>
      <c r="B52" s="173" t="s">
        <v>266</v>
      </c>
    </row>
    <row r="53" spans="1:2" x14ac:dyDescent="0.25">
      <c r="A53" s="172">
        <v>47</v>
      </c>
      <c r="B53" s="173" t="s">
        <v>267</v>
      </c>
    </row>
    <row r="54" spans="1:2" x14ac:dyDescent="0.25">
      <c r="A54" s="172">
        <v>48</v>
      </c>
      <c r="B54" s="173" t="s">
        <v>268</v>
      </c>
    </row>
    <row r="55" spans="1:2" x14ac:dyDescent="0.25">
      <c r="A55" s="172">
        <v>49</v>
      </c>
      <c r="B55" s="173" t="s">
        <v>269</v>
      </c>
    </row>
    <row r="56" spans="1:2" x14ac:dyDescent="0.25">
      <c r="A56" s="172">
        <v>50</v>
      </c>
      <c r="B56" s="173" t="s">
        <v>270</v>
      </c>
    </row>
    <row r="57" spans="1:2" x14ac:dyDescent="0.25">
      <c r="A57" s="172">
        <v>51</v>
      </c>
      <c r="B57" s="173" t="s">
        <v>271</v>
      </c>
    </row>
    <row r="58" spans="1:2" x14ac:dyDescent="0.25">
      <c r="A58" s="172">
        <v>52</v>
      </c>
      <c r="B58" s="173" t="s">
        <v>272</v>
      </c>
    </row>
    <row r="59" spans="1:2" x14ac:dyDescent="0.25">
      <c r="A59" s="172">
        <v>53</v>
      </c>
      <c r="B59" s="173" t="s">
        <v>273</v>
      </c>
    </row>
    <row r="60" spans="1:2" x14ac:dyDescent="0.25">
      <c r="A60" s="172">
        <v>54</v>
      </c>
      <c r="B60" s="173" t="s">
        <v>274</v>
      </c>
    </row>
    <row r="61" spans="1:2" x14ac:dyDescent="0.25">
      <c r="A61" s="172">
        <v>55</v>
      </c>
      <c r="B61" s="173" t="s">
        <v>275</v>
      </c>
    </row>
    <row r="62" spans="1:2" x14ac:dyDescent="0.25">
      <c r="A62" s="172">
        <v>56</v>
      </c>
      <c r="B62" s="173" t="s">
        <v>276</v>
      </c>
    </row>
    <row r="63" spans="1:2" x14ac:dyDescent="0.25">
      <c r="A63" s="172">
        <v>57</v>
      </c>
      <c r="B63" s="173" t="s">
        <v>277</v>
      </c>
    </row>
    <row r="64" spans="1:2" x14ac:dyDescent="0.25">
      <c r="A64" s="172">
        <v>58</v>
      </c>
      <c r="B64" s="173" t="s">
        <v>278</v>
      </c>
    </row>
    <row r="65" spans="1:2" x14ac:dyDescent="0.25">
      <c r="A65" s="172">
        <v>59</v>
      </c>
      <c r="B65" s="173" t="s">
        <v>279</v>
      </c>
    </row>
    <row r="66" spans="1:2" x14ac:dyDescent="0.25">
      <c r="A66" s="172">
        <v>60</v>
      </c>
      <c r="B66" s="173" t="s">
        <v>280</v>
      </c>
    </row>
    <row r="67" spans="1:2" x14ac:dyDescent="0.25">
      <c r="A67" s="172">
        <v>61</v>
      </c>
      <c r="B67" s="173" t="s">
        <v>281</v>
      </c>
    </row>
    <row r="68" spans="1:2" x14ac:dyDescent="0.25">
      <c r="A68" s="172">
        <v>62</v>
      </c>
      <c r="B68" s="173" t="s">
        <v>282</v>
      </c>
    </row>
    <row r="69" spans="1:2" x14ac:dyDescent="0.25">
      <c r="A69" s="172">
        <v>63</v>
      </c>
      <c r="B69" s="173" t="s">
        <v>283</v>
      </c>
    </row>
    <row r="70" spans="1:2" x14ac:dyDescent="0.25">
      <c r="A70" s="172">
        <v>64</v>
      </c>
      <c r="B70" s="173" t="s">
        <v>284</v>
      </c>
    </row>
    <row r="71" spans="1:2" x14ac:dyDescent="0.25">
      <c r="A71" s="172">
        <v>65</v>
      </c>
      <c r="B71" s="173" t="s">
        <v>285</v>
      </c>
    </row>
    <row r="72" spans="1:2" x14ac:dyDescent="0.25">
      <c r="A72" s="172">
        <v>66</v>
      </c>
      <c r="B72" s="173" t="s">
        <v>286</v>
      </c>
    </row>
    <row r="73" spans="1:2" x14ac:dyDescent="0.25">
      <c r="A73" s="172">
        <v>67</v>
      </c>
      <c r="B73" s="173" t="s">
        <v>287</v>
      </c>
    </row>
    <row r="74" spans="1:2" x14ac:dyDescent="0.25">
      <c r="A74" s="172">
        <v>68</v>
      </c>
      <c r="B74" s="173" t="s">
        <v>288</v>
      </c>
    </row>
    <row r="75" spans="1:2" x14ac:dyDescent="0.25">
      <c r="A75" s="172">
        <v>69</v>
      </c>
      <c r="B75" s="173" t="s">
        <v>289</v>
      </c>
    </row>
    <row r="76" spans="1:2" x14ac:dyDescent="0.25">
      <c r="A76" s="172">
        <v>70</v>
      </c>
      <c r="B76" s="173" t="s">
        <v>290</v>
      </c>
    </row>
    <row r="77" spans="1:2" x14ac:dyDescent="0.25">
      <c r="A77" s="172">
        <v>71</v>
      </c>
      <c r="B77" s="173" t="s">
        <v>291</v>
      </c>
    </row>
    <row r="78" spans="1:2" x14ac:dyDescent="0.25">
      <c r="A78" s="172">
        <v>72</v>
      </c>
      <c r="B78" s="173" t="s">
        <v>292</v>
      </c>
    </row>
    <row r="79" spans="1:2" x14ac:dyDescent="0.25">
      <c r="A79" s="172">
        <v>73</v>
      </c>
      <c r="B79" s="173" t="s">
        <v>293</v>
      </c>
    </row>
    <row r="80" spans="1:2" x14ac:dyDescent="0.25">
      <c r="A80" s="172">
        <v>74</v>
      </c>
      <c r="B80" s="173" t="s">
        <v>294</v>
      </c>
    </row>
    <row r="81" spans="1:2" x14ac:dyDescent="0.25">
      <c r="A81" s="172">
        <v>75</v>
      </c>
      <c r="B81" s="173" t="s">
        <v>295</v>
      </c>
    </row>
    <row r="82" spans="1:2" x14ac:dyDescent="0.25">
      <c r="A82" s="172">
        <v>76</v>
      </c>
      <c r="B82" s="173" t="s">
        <v>296</v>
      </c>
    </row>
    <row r="83" spans="1:2" x14ac:dyDescent="0.25">
      <c r="A83" s="172">
        <v>77</v>
      </c>
      <c r="B83" s="173" t="s">
        <v>297</v>
      </c>
    </row>
    <row r="84" spans="1:2" x14ac:dyDescent="0.25">
      <c r="A84" s="172">
        <v>78</v>
      </c>
      <c r="B84" s="173" t="s">
        <v>298</v>
      </c>
    </row>
    <row r="85" spans="1:2" x14ac:dyDescent="0.25">
      <c r="A85" s="172">
        <v>79</v>
      </c>
      <c r="B85" s="173" t="s">
        <v>299</v>
      </c>
    </row>
    <row r="86" spans="1:2" x14ac:dyDescent="0.25">
      <c r="A86" s="172">
        <v>80</v>
      </c>
      <c r="B86" s="173" t="s">
        <v>300</v>
      </c>
    </row>
    <row r="87" spans="1:2" x14ac:dyDescent="0.25">
      <c r="A87" s="172">
        <v>81</v>
      </c>
      <c r="B87" s="173" t="s">
        <v>301</v>
      </c>
    </row>
    <row r="88" spans="1:2" x14ac:dyDescent="0.25">
      <c r="A88" s="172">
        <v>82</v>
      </c>
      <c r="B88" s="173" t="s">
        <v>302</v>
      </c>
    </row>
    <row r="89" spans="1:2" x14ac:dyDescent="0.25">
      <c r="A89" s="172">
        <v>83</v>
      </c>
      <c r="B89" s="173" t="s">
        <v>303</v>
      </c>
    </row>
    <row r="90" spans="1:2" x14ac:dyDescent="0.25">
      <c r="A90" s="172">
        <v>84</v>
      </c>
      <c r="B90" s="173" t="s">
        <v>304</v>
      </c>
    </row>
    <row r="91" spans="1:2" x14ac:dyDescent="0.25">
      <c r="A91" s="172">
        <v>85</v>
      </c>
      <c r="B91" s="173" t="s">
        <v>305</v>
      </c>
    </row>
    <row r="92" spans="1:2" x14ac:dyDescent="0.25">
      <c r="A92" s="172">
        <v>86</v>
      </c>
      <c r="B92" s="173" t="s">
        <v>306</v>
      </c>
    </row>
    <row r="93" spans="1:2" x14ac:dyDescent="0.25">
      <c r="A93" s="172">
        <v>87</v>
      </c>
      <c r="B93" s="173" t="s">
        <v>307</v>
      </c>
    </row>
    <row r="94" spans="1:2" x14ac:dyDescent="0.25">
      <c r="A94" s="172">
        <v>88</v>
      </c>
      <c r="B94" s="173" t="s">
        <v>308</v>
      </c>
    </row>
    <row r="95" spans="1:2" x14ac:dyDescent="0.25">
      <c r="A95" s="172">
        <v>89</v>
      </c>
      <c r="B95" s="173" t="s">
        <v>309</v>
      </c>
    </row>
    <row r="96" spans="1:2" x14ac:dyDescent="0.25">
      <c r="A96" s="172">
        <v>90</v>
      </c>
      <c r="B96" s="173" t="s">
        <v>310</v>
      </c>
    </row>
    <row r="97" spans="1:2" x14ac:dyDescent="0.25">
      <c r="A97" s="172">
        <v>91</v>
      </c>
      <c r="B97" s="173" t="s">
        <v>311</v>
      </c>
    </row>
    <row r="98" spans="1:2" x14ac:dyDescent="0.25">
      <c r="A98" s="172">
        <v>92</v>
      </c>
      <c r="B98" s="173" t="s">
        <v>312</v>
      </c>
    </row>
    <row r="99" spans="1:2" x14ac:dyDescent="0.25">
      <c r="A99" s="172">
        <v>93</v>
      </c>
      <c r="B99" s="173" t="s">
        <v>313</v>
      </c>
    </row>
    <row r="100" spans="1:2" x14ac:dyDescent="0.25">
      <c r="A100" s="172">
        <v>94</v>
      </c>
      <c r="B100" s="173" t="s">
        <v>314</v>
      </c>
    </row>
    <row r="101" spans="1:2" x14ac:dyDescent="0.25">
      <c r="A101" s="172">
        <v>95</v>
      </c>
      <c r="B101" s="173" t="s">
        <v>315</v>
      </c>
    </row>
    <row r="102" spans="1:2" x14ac:dyDescent="0.25">
      <c r="A102" s="172">
        <v>96</v>
      </c>
      <c r="B102" s="173" t="s">
        <v>316</v>
      </c>
    </row>
    <row r="103" spans="1:2" x14ac:dyDescent="0.25">
      <c r="A103" s="172">
        <v>97</v>
      </c>
      <c r="B103" s="173" t="s">
        <v>317</v>
      </c>
    </row>
    <row r="104" spans="1:2" x14ac:dyDescent="0.25">
      <c r="A104" s="172">
        <v>98</v>
      </c>
      <c r="B104" s="173" t="s">
        <v>318</v>
      </c>
    </row>
    <row r="105" spans="1:2" x14ac:dyDescent="0.25">
      <c r="A105" s="172">
        <v>99</v>
      </c>
      <c r="B105" s="173" t="s">
        <v>319</v>
      </c>
    </row>
    <row r="106" spans="1:2" x14ac:dyDescent="0.25">
      <c r="A106" s="172">
        <v>100</v>
      </c>
      <c r="B106" s="173" t="s">
        <v>320</v>
      </c>
    </row>
    <row r="107" spans="1:2" x14ac:dyDescent="0.25">
      <c r="A107" s="172">
        <v>101</v>
      </c>
      <c r="B107" s="173" t="s">
        <v>321</v>
      </c>
    </row>
    <row r="108" spans="1:2" x14ac:dyDescent="0.25">
      <c r="A108" s="172">
        <v>102</v>
      </c>
      <c r="B108" s="173" t="s">
        <v>261</v>
      </c>
    </row>
    <row r="109" spans="1:2" x14ac:dyDescent="0.25">
      <c r="A109" s="172">
        <v>103</v>
      </c>
      <c r="B109" s="173" t="s">
        <v>322</v>
      </c>
    </row>
    <row r="110" spans="1:2" x14ac:dyDescent="0.25">
      <c r="A110" s="172">
        <v>104</v>
      </c>
      <c r="B110" s="173" t="s">
        <v>323</v>
      </c>
    </row>
    <row r="111" spans="1:2" x14ac:dyDescent="0.25">
      <c r="A111" s="172">
        <v>105</v>
      </c>
      <c r="B111" s="173" t="s">
        <v>324</v>
      </c>
    </row>
    <row r="112" spans="1:2" x14ac:dyDescent="0.25">
      <c r="A112" s="172">
        <v>106</v>
      </c>
      <c r="B112" s="173" t="s">
        <v>325</v>
      </c>
    </row>
    <row r="113" spans="1:2" x14ac:dyDescent="0.25">
      <c r="A113" s="172">
        <v>107</v>
      </c>
      <c r="B113" s="173" t="s">
        <v>266</v>
      </c>
    </row>
    <row r="114" spans="1:2" x14ac:dyDescent="0.25">
      <c r="A114" s="172">
        <v>108</v>
      </c>
      <c r="B114" s="173" t="s">
        <v>267</v>
      </c>
    </row>
    <row r="115" spans="1:2" x14ac:dyDescent="0.25">
      <c r="A115" s="172">
        <v>109</v>
      </c>
      <c r="B115" s="173" t="s">
        <v>269</v>
      </c>
    </row>
    <row r="116" spans="1:2" x14ac:dyDescent="0.25">
      <c r="A116" s="172">
        <v>110</v>
      </c>
      <c r="B116" s="173" t="s">
        <v>270</v>
      </c>
    </row>
    <row r="117" spans="1:2" x14ac:dyDescent="0.25">
      <c r="A117" s="172">
        <v>111</v>
      </c>
      <c r="B117" s="173" t="s">
        <v>271</v>
      </c>
    </row>
    <row r="118" spans="1:2" x14ac:dyDescent="0.25">
      <c r="A118" s="172">
        <v>112</v>
      </c>
      <c r="B118" s="173" t="s">
        <v>273</v>
      </c>
    </row>
    <row r="119" spans="1:2" x14ac:dyDescent="0.25">
      <c r="A119" s="172">
        <v>113</v>
      </c>
      <c r="B119" s="173" t="s">
        <v>274</v>
      </c>
    </row>
    <row r="120" spans="1:2" x14ac:dyDescent="0.25">
      <c r="A120" s="172">
        <v>114</v>
      </c>
      <c r="B120" s="173" t="s">
        <v>276</v>
      </c>
    </row>
    <row r="121" spans="1:2" x14ac:dyDescent="0.25">
      <c r="A121" s="172">
        <v>115</v>
      </c>
      <c r="B121" s="173" t="s">
        <v>261</v>
      </c>
    </row>
    <row r="122" spans="1:2" x14ac:dyDescent="0.25">
      <c r="A122" s="172">
        <v>116</v>
      </c>
      <c r="B122" s="173" t="s">
        <v>326</v>
      </c>
    </row>
    <row r="123" spans="1:2" x14ac:dyDescent="0.25">
      <c r="A123" s="172">
        <v>117</v>
      </c>
      <c r="B123" s="173" t="s">
        <v>327</v>
      </c>
    </row>
    <row r="124" spans="1:2" x14ac:dyDescent="0.25">
      <c r="A124" s="172">
        <v>118</v>
      </c>
      <c r="B124" s="173" t="s">
        <v>328</v>
      </c>
    </row>
    <row r="125" spans="1:2" x14ac:dyDescent="0.25">
      <c r="A125" s="172">
        <v>119</v>
      </c>
      <c r="B125" s="173" t="s">
        <v>329</v>
      </c>
    </row>
    <row r="126" spans="1:2" x14ac:dyDescent="0.25">
      <c r="A126" s="172">
        <v>120</v>
      </c>
      <c r="B126" s="173" t="s">
        <v>266</v>
      </c>
    </row>
    <row r="127" spans="1:2" x14ac:dyDescent="0.25">
      <c r="A127" s="172">
        <v>121</v>
      </c>
      <c r="B127" s="173" t="s">
        <v>267</v>
      </c>
    </row>
    <row r="128" spans="1:2" x14ac:dyDescent="0.25">
      <c r="A128" s="172">
        <v>122</v>
      </c>
      <c r="B128" s="173" t="s">
        <v>269</v>
      </c>
    </row>
    <row r="129" spans="1:2" x14ac:dyDescent="0.25">
      <c r="A129" s="172">
        <v>123</v>
      </c>
      <c r="B129" s="173" t="s">
        <v>270</v>
      </c>
    </row>
    <row r="130" spans="1:2" x14ac:dyDescent="0.25">
      <c r="A130" s="172">
        <v>124</v>
      </c>
      <c r="B130" s="173" t="s">
        <v>271</v>
      </c>
    </row>
    <row r="131" spans="1:2" x14ac:dyDescent="0.25">
      <c r="A131" s="172">
        <v>125</v>
      </c>
      <c r="B131" s="173" t="s">
        <v>273</v>
      </c>
    </row>
    <row r="132" spans="1:2" x14ac:dyDescent="0.25">
      <c r="A132" s="172">
        <v>126</v>
      </c>
      <c r="B132" s="173" t="s">
        <v>274</v>
      </c>
    </row>
    <row r="133" spans="1:2" x14ac:dyDescent="0.25">
      <c r="A133" s="172">
        <v>127</v>
      </c>
      <c r="B133" s="173" t="s">
        <v>276</v>
      </c>
    </row>
    <row r="134" spans="1:2" x14ac:dyDescent="0.25">
      <c r="A134" s="172">
        <v>128</v>
      </c>
      <c r="B134" s="173" t="s">
        <v>261</v>
      </c>
    </row>
    <row r="135" spans="1:2" x14ac:dyDescent="0.25">
      <c r="A135" s="172">
        <v>129</v>
      </c>
      <c r="B135" s="173" t="s">
        <v>330</v>
      </c>
    </row>
    <row r="136" spans="1:2" x14ac:dyDescent="0.25">
      <c r="A136" s="172">
        <v>130</v>
      </c>
      <c r="B136" s="173" t="s">
        <v>331</v>
      </c>
    </row>
    <row r="137" spans="1:2" x14ac:dyDescent="0.25">
      <c r="A137" s="172">
        <v>131</v>
      </c>
      <c r="B137" s="173" t="s">
        <v>332</v>
      </c>
    </row>
    <row r="138" spans="1:2" x14ac:dyDescent="0.25">
      <c r="A138" s="172">
        <v>132</v>
      </c>
      <c r="B138" s="173" t="s">
        <v>333</v>
      </c>
    </row>
    <row r="139" spans="1:2" x14ac:dyDescent="0.25">
      <c r="A139" s="172">
        <v>133</v>
      </c>
      <c r="B139" s="173" t="s">
        <v>266</v>
      </c>
    </row>
    <row r="140" spans="1:2" x14ac:dyDescent="0.25">
      <c r="A140" s="172">
        <v>134</v>
      </c>
      <c r="B140" s="173" t="s">
        <v>267</v>
      </c>
    </row>
    <row r="141" spans="1:2" x14ac:dyDescent="0.25">
      <c r="A141" s="172">
        <v>135</v>
      </c>
      <c r="B141" s="173" t="s">
        <v>269</v>
      </c>
    </row>
    <row r="142" spans="1:2" x14ac:dyDescent="0.25">
      <c r="A142" s="172">
        <v>136</v>
      </c>
      <c r="B142" s="173" t="s">
        <v>270</v>
      </c>
    </row>
    <row r="143" spans="1:2" x14ac:dyDescent="0.25">
      <c r="A143" s="172">
        <v>137</v>
      </c>
      <c r="B143" s="173" t="s">
        <v>271</v>
      </c>
    </row>
    <row r="144" spans="1:2" x14ac:dyDescent="0.25">
      <c r="A144" s="172">
        <v>138</v>
      </c>
      <c r="B144" s="173" t="s">
        <v>273</v>
      </c>
    </row>
    <row r="145" spans="1:2" x14ac:dyDescent="0.25">
      <c r="A145" s="172">
        <v>139</v>
      </c>
      <c r="B145" s="173" t="s">
        <v>274</v>
      </c>
    </row>
    <row r="146" spans="1:2" x14ac:dyDescent="0.25">
      <c r="A146" s="172">
        <v>140</v>
      </c>
      <c r="B146" s="173" t="s">
        <v>276</v>
      </c>
    </row>
    <row r="147" spans="1:2" x14ac:dyDescent="0.25">
      <c r="A147" s="172">
        <v>141</v>
      </c>
      <c r="B147" s="173" t="s">
        <v>261</v>
      </c>
    </row>
    <row r="148" spans="1:2" x14ac:dyDescent="0.25">
      <c r="A148" s="172">
        <v>142</v>
      </c>
      <c r="B148" s="173" t="s">
        <v>334</v>
      </c>
    </row>
    <row r="149" spans="1:2" x14ac:dyDescent="0.25">
      <c r="A149" s="172">
        <v>143</v>
      </c>
      <c r="B149" s="173" t="s">
        <v>335</v>
      </c>
    </row>
    <row r="150" spans="1:2" x14ac:dyDescent="0.25">
      <c r="A150" s="172">
        <v>144</v>
      </c>
      <c r="B150" s="173" t="s">
        <v>336</v>
      </c>
    </row>
    <row r="151" spans="1:2" x14ac:dyDescent="0.25">
      <c r="A151" s="172">
        <v>145</v>
      </c>
      <c r="B151" s="173" t="s">
        <v>337</v>
      </c>
    </row>
    <row r="152" spans="1:2" x14ac:dyDescent="0.25">
      <c r="A152" s="172">
        <v>146</v>
      </c>
      <c r="B152" s="173" t="s">
        <v>266</v>
      </c>
    </row>
    <row r="153" spans="1:2" x14ac:dyDescent="0.25">
      <c r="A153" s="172">
        <v>147</v>
      </c>
      <c r="B153" s="173" t="s">
        <v>267</v>
      </c>
    </row>
    <row r="154" spans="1:2" x14ac:dyDescent="0.25">
      <c r="A154" s="172">
        <v>148</v>
      </c>
      <c r="B154" s="173" t="s">
        <v>269</v>
      </c>
    </row>
    <row r="155" spans="1:2" x14ac:dyDescent="0.25">
      <c r="A155" s="172">
        <v>149</v>
      </c>
      <c r="B155" s="173" t="s">
        <v>270</v>
      </c>
    </row>
    <row r="156" spans="1:2" x14ac:dyDescent="0.25">
      <c r="A156" s="172">
        <v>150</v>
      </c>
      <c r="B156" s="173" t="s">
        <v>271</v>
      </c>
    </row>
    <row r="157" spans="1:2" x14ac:dyDescent="0.25">
      <c r="A157" s="172">
        <v>151</v>
      </c>
      <c r="B157" s="173" t="s">
        <v>273</v>
      </c>
    </row>
    <row r="158" spans="1:2" x14ac:dyDescent="0.25">
      <c r="A158" s="172">
        <v>152</v>
      </c>
      <c r="B158" s="173" t="s">
        <v>274</v>
      </c>
    </row>
    <row r="159" spans="1:2" x14ac:dyDescent="0.25">
      <c r="A159" s="172">
        <v>153</v>
      </c>
      <c r="B159" s="173" t="s">
        <v>276</v>
      </c>
    </row>
    <row r="160" spans="1:2" x14ac:dyDescent="0.25">
      <c r="A160" s="172">
        <v>154</v>
      </c>
      <c r="B160" s="173" t="s">
        <v>338</v>
      </c>
    </row>
    <row r="161" spans="1:2" x14ac:dyDescent="0.25">
      <c r="A161" s="172">
        <v>155</v>
      </c>
      <c r="B161" s="175" t="s">
        <v>339</v>
      </c>
    </row>
  </sheetData>
  <pageMargins left="0.70866141732283472" right="0.70866141732283472" top="0.74803149606299213" bottom="0.74803149606299213" header="0.31496062992125984" footer="0.31496062992125984"/>
  <pageSetup paperSize="9" scale="6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"/>
  <sheetViews>
    <sheetView zoomScale="40" zoomScaleNormal="40" workbookViewId="0">
      <selection activeCell="AG63" sqref="AG63"/>
    </sheetView>
  </sheetViews>
  <sheetFormatPr defaultRowHeight="12.75" x14ac:dyDescent="0.2"/>
  <sheetData>
    <row r="2" spans="1:1" x14ac:dyDescent="0.2">
      <c r="A2" s="130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topLeftCell="A32" workbookViewId="0">
      <selection activeCell="G40" sqref="G40"/>
    </sheetView>
  </sheetViews>
  <sheetFormatPr defaultColWidth="9.140625" defaultRowHeight="12.75" x14ac:dyDescent="0.2"/>
  <cols>
    <col min="1" max="1" width="5" style="17" customWidth="1"/>
    <col min="2" max="2" width="18.7109375" style="18" customWidth="1"/>
    <col min="3" max="3" width="50.140625" style="18" customWidth="1"/>
    <col min="4" max="4" width="20.5703125" style="38" customWidth="1"/>
    <col min="5" max="5" width="15.28515625" style="38" customWidth="1"/>
    <col min="6" max="6" width="17.5703125" style="38" customWidth="1"/>
    <col min="7" max="7" width="16.85546875" style="38" customWidth="1"/>
    <col min="8" max="8" width="16.42578125" style="38" customWidth="1"/>
    <col min="9" max="9" width="13.42578125" style="135" hidden="1" customWidth="1"/>
    <col min="10" max="10" width="14.28515625" style="135" customWidth="1"/>
    <col min="11" max="12" width="16.7109375" style="135" customWidth="1"/>
    <col min="13" max="16384" width="9.140625" style="135"/>
  </cols>
  <sheetData>
    <row r="1" spans="1:9" s="65" customFormat="1" ht="19.149999999999999" customHeight="1" x14ac:dyDescent="0.2">
      <c r="A1" s="190" t="s">
        <v>25</v>
      </c>
      <c r="B1" s="63"/>
      <c r="C1" s="562" t="s">
        <v>364</v>
      </c>
      <c r="D1" s="562"/>
      <c r="E1" s="562"/>
      <c r="F1" s="562"/>
      <c r="G1" s="562"/>
      <c r="H1" s="64"/>
    </row>
    <row r="2" spans="1:9" ht="21" customHeight="1" x14ac:dyDescent="0.2">
      <c r="A2" s="66" t="s">
        <v>26</v>
      </c>
      <c r="C2" s="66"/>
    </row>
    <row r="3" spans="1:9" ht="17.25" customHeight="1" x14ac:dyDescent="0.25">
      <c r="A3" s="563" t="s">
        <v>40</v>
      </c>
      <c r="B3" s="563"/>
      <c r="C3" s="563"/>
      <c r="E3" s="564"/>
      <c r="F3" s="564"/>
      <c r="G3" s="564"/>
      <c r="H3" s="564"/>
    </row>
    <row r="4" spans="1:9" s="69" customFormat="1" ht="22.15" customHeight="1" x14ac:dyDescent="0.25">
      <c r="A4" s="565" t="s">
        <v>27</v>
      </c>
      <c r="B4" s="565"/>
      <c r="C4" s="565"/>
      <c r="D4" s="67">
        <f>H43</f>
        <v>13509117.83</v>
      </c>
      <c r="E4" s="68" t="s">
        <v>595</v>
      </c>
      <c r="F4" s="10"/>
      <c r="G4" s="10"/>
      <c r="H4" s="10"/>
    </row>
    <row r="5" spans="1:9" ht="9.75" customHeight="1" x14ac:dyDescent="0.2">
      <c r="A5" s="566"/>
      <c r="B5" s="567"/>
      <c r="C5" s="567"/>
      <c r="D5" s="567"/>
      <c r="E5" s="568"/>
      <c r="F5" s="568"/>
      <c r="G5" s="568"/>
      <c r="H5" s="568"/>
    </row>
    <row r="6" spans="1:9" ht="18" customHeight="1" x14ac:dyDescent="0.2">
      <c r="A6" s="569" t="s">
        <v>28</v>
      </c>
      <c r="B6" s="569"/>
      <c r="C6" s="569"/>
      <c r="D6" s="569"/>
      <c r="E6" s="570"/>
      <c r="F6" s="570"/>
      <c r="G6" s="570"/>
      <c r="H6" s="570"/>
    </row>
    <row r="7" spans="1:9" ht="15" x14ac:dyDescent="0.2">
      <c r="A7" s="12" t="s">
        <v>41</v>
      </c>
      <c r="B7" s="13"/>
      <c r="C7" s="14"/>
      <c r="D7" s="13"/>
      <c r="E7" s="189"/>
      <c r="F7" s="189"/>
      <c r="G7" s="189"/>
      <c r="H7" s="189"/>
    </row>
    <row r="8" spans="1:9" ht="9.6" customHeight="1" x14ac:dyDescent="0.2">
      <c r="A8" s="571"/>
      <c r="B8" s="571"/>
      <c r="C8" s="571"/>
      <c r="D8" s="15"/>
      <c r="E8" s="572"/>
      <c r="F8" s="572"/>
      <c r="G8" s="16"/>
      <c r="H8" s="16"/>
    </row>
    <row r="9" spans="1:9" ht="27" customHeight="1" x14ac:dyDescent="0.2">
      <c r="A9" s="573" t="s">
        <v>5</v>
      </c>
      <c r="B9" s="573"/>
      <c r="C9" s="573"/>
      <c r="D9" s="573"/>
      <c r="E9" s="573"/>
      <c r="F9" s="573"/>
      <c r="G9" s="573"/>
      <c r="H9" s="573"/>
    </row>
    <row r="10" spans="1:9" s="65" customFormat="1" ht="31.5" customHeight="1" x14ac:dyDescent="0.2">
      <c r="A10" s="560" t="s">
        <v>420</v>
      </c>
      <c r="B10" s="560"/>
      <c r="C10" s="560"/>
      <c r="D10" s="560"/>
      <c r="E10" s="560"/>
      <c r="F10" s="560"/>
      <c r="G10" s="561"/>
      <c r="H10" s="561"/>
    </row>
    <row r="11" spans="1:9" ht="18" customHeight="1" x14ac:dyDescent="0.2">
      <c r="C11" s="556" t="s">
        <v>0</v>
      </c>
      <c r="D11" s="556"/>
      <c r="E11" s="556"/>
      <c r="F11" s="19"/>
      <c r="G11" s="19"/>
      <c r="H11" s="19"/>
    </row>
    <row r="12" spans="1:9" ht="21" customHeight="1" x14ac:dyDescent="0.2">
      <c r="A12" s="557" t="s">
        <v>419</v>
      </c>
      <c r="B12" s="557"/>
      <c r="C12" s="557"/>
      <c r="D12" s="557"/>
      <c r="E12" s="557"/>
      <c r="F12" s="557"/>
      <c r="G12" s="557"/>
      <c r="H12" s="557"/>
    </row>
    <row r="13" spans="1:9" x14ac:dyDescent="0.2">
      <c r="B13" s="18" t="s">
        <v>422</v>
      </c>
      <c r="D13" s="20"/>
      <c r="E13" s="19"/>
      <c r="F13" s="558" t="s">
        <v>191</v>
      </c>
      <c r="G13" s="558"/>
      <c r="H13" s="134">
        <f>1+(0.0589170681014/2)</f>
        <v>1.0294585341</v>
      </c>
      <c r="I13" s="135">
        <f>1.04900176223018</f>
        <v>1.0490017622301799</v>
      </c>
    </row>
    <row r="14" spans="1:9" ht="14.25" customHeight="1" x14ac:dyDescent="0.2">
      <c r="A14" s="555" t="s">
        <v>1</v>
      </c>
      <c r="B14" s="559" t="s">
        <v>6</v>
      </c>
      <c r="C14" s="559" t="s">
        <v>7</v>
      </c>
      <c r="D14" s="554" t="s">
        <v>43</v>
      </c>
      <c r="E14" s="554"/>
      <c r="F14" s="554"/>
      <c r="G14" s="554"/>
      <c r="H14" s="555" t="s">
        <v>594</v>
      </c>
      <c r="I14" s="554" t="s">
        <v>42</v>
      </c>
    </row>
    <row r="15" spans="1:9" x14ac:dyDescent="0.2">
      <c r="A15" s="555"/>
      <c r="B15" s="559"/>
      <c r="C15" s="559"/>
      <c r="D15" s="555" t="s">
        <v>8</v>
      </c>
      <c r="E15" s="555" t="s">
        <v>2</v>
      </c>
      <c r="F15" s="555" t="s">
        <v>3</v>
      </c>
      <c r="G15" s="555" t="s">
        <v>4</v>
      </c>
      <c r="H15" s="555"/>
      <c r="I15" s="554"/>
    </row>
    <row r="16" spans="1:9" x14ac:dyDescent="0.2">
      <c r="A16" s="555"/>
      <c r="B16" s="559"/>
      <c r="C16" s="559"/>
      <c r="D16" s="555"/>
      <c r="E16" s="555"/>
      <c r="F16" s="555"/>
      <c r="G16" s="555"/>
      <c r="H16" s="555"/>
      <c r="I16" s="554"/>
    </row>
    <row r="17" spans="1:9" x14ac:dyDescent="0.2">
      <c r="A17" s="555"/>
      <c r="B17" s="559"/>
      <c r="C17" s="559"/>
      <c r="D17" s="555"/>
      <c r="E17" s="555"/>
      <c r="F17" s="555"/>
      <c r="G17" s="555"/>
      <c r="H17" s="555"/>
      <c r="I17" s="554"/>
    </row>
    <row r="18" spans="1:9" x14ac:dyDescent="0.2">
      <c r="A18" s="21">
        <v>1</v>
      </c>
      <c r="B18" s="22">
        <v>2</v>
      </c>
      <c r="C18" s="22">
        <v>3</v>
      </c>
      <c r="D18" s="21">
        <v>4</v>
      </c>
      <c r="E18" s="21">
        <v>5</v>
      </c>
      <c r="F18" s="21">
        <v>6</v>
      </c>
      <c r="G18" s="21">
        <v>7</v>
      </c>
      <c r="H18" s="21">
        <v>8</v>
      </c>
      <c r="I18" s="70"/>
    </row>
    <row r="19" spans="1:9" x14ac:dyDescent="0.2">
      <c r="A19" s="540" t="s">
        <v>9</v>
      </c>
      <c r="B19" s="541"/>
      <c r="C19" s="541"/>
      <c r="D19" s="541"/>
      <c r="E19" s="541"/>
      <c r="F19" s="541"/>
      <c r="G19" s="541"/>
      <c r="H19" s="541"/>
      <c r="I19" s="70"/>
    </row>
    <row r="20" spans="1:9" ht="28.15" customHeight="1" x14ac:dyDescent="0.2">
      <c r="A20" s="25">
        <v>1</v>
      </c>
      <c r="B20" s="144" t="s">
        <v>189</v>
      </c>
      <c r="C20" s="144" t="s">
        <v>188</v>
      </c>
      <c r="D20" s="29">
        <f>'ОСР 02-01 23'!D18*'2023 г.  '!H13</f>
        <v>0</v>
      </c>
      <c r="E20" s="145">
        <f>('ОСР 02-01 23'!E18)*H13</f>
        <v>2789276.72</v>
      </c>
      <c r="F20" s="145">
        <f>'ОСР 02-01 23'!F18*H13</f>
        <v>5859497.8200000003</v>
      </c>
      <c r="G20" s="141"/>
      <c r="H20" s="145">
        <f>SUM(D20:G20)</f>
        <v>8648774.5399999991</v>
      </c>
      <c r="I20" s="46">
        <v>13</v>
      </c>
    </row>
    <row r="21" spans="1:9" ht="18" customHeight="1" x14ac:dyDescent="0.2">
      <c r="A21" s="23"/>
      <c r="B21" s="542" t="s">
        <v>10</v>
      </c>
      <c r="C21" s="553"/>
      <c r="D21" s="139">
        <f>SUM(D20:D20)</f>
        <v>0</v>
      </c>
      <c r="E21" s="139">
        <f>SUM(E20:E20)</f>
        <v>2789276.72</v>
      </c>
      <c r="F21" s="139">
        <f>SUM(F20:F20)</f>
        <v>5859497.8200000003</v>
      </c>
      <c r="G21" s="139"/>
      <c r="H21" s="139">
        <f>SUM(H20:H20)</f>
        <v>8648774.5399999991</v>
      </c>
      <c r="I21" s="46"/>
    </row>
    <row r="22" spans="1:9" x14ac:dyDescent="0.2">
      <c r="A22" s="540" t="s">
        <v>11</v>
      </c>
      <c r="B22" s="541"/>
      <c r="C22" s="541"/>
      <c r="D22" s="541"/>
      <c r="E22" s="541"/>
      <c r="F22" s="541"/>
      <c r="G22" s="541"/>
      <c r="H22" s="541"/>
      <c r="I22" s="46"/>
    </row>
    <row r="23" spans="1:9" x14ac:dyDescent="0.2">
      <c r="A23" s="23"/>
      <c r="B23" s="542" t="s">
        <v>12</v>
      </c>
      <c r="C23" s="553"/>
      <c r="D23" s="139">
        <f>D21</f>
        <v>0</v>
      </c>
      <c r="E23" s="139">
        <f>E21</f>
        <v>2789276.72</v>
      </c>
      <c r="F23" s="139">
        <f>F21</f>
        <v>5859497.8200000003</v>
      </c>
      <c r="G23" s="139"/>
      <c r="H23" s="139">
        <f>H21</f>
        <v>8648774.5399999991</v>
      </c>
      <c r="I23" s="46"/>
    </row>
    <row r="24" spans="1:9" x14ac:dyDescent="0.2">
      <c r="A24" s="540" t="s">
        <v>13</v>
      </c>
      <c r="B24" s="541"/>
      <c r="C24" s="541"/>
      <c r="D24" s="541"/>
      <c r="E24" s="541"/>
      <c r="F24" s="541"/>
      <c r="G24" s="541"/>
      <c r="H24" s="541"/>
      <c r="I24" s="46"/>
    </row>
    <row r="25" spans="1:9" ht="19.5" hidden="1" customHeight="1" x14ac:dyDescent="0.2">
      <c r="A25" s="25">
        <v>19</v>
      </c>
      <c r="B25" s="144" t="s">
        <v>14</v>
      </c>
      <c r="C25" s="144" t="s">
        <v>15</v>
      </c>
      <c r="D25" s="27"/>
      <c r="E25" s="28"/>
      <c r="F25" s="29"/>
      <c r="G25" s="29"/>
      <c r="H25" s="30">
        <f t="shared" ref="H25" si="0">SUM(E25:G25)</f>
        <v>0</v>
      </c>
      <c r="I25" s="46"/>
    </row>
    <row r="26" spans="1:9" x14ac:dyDescent="0.2">
      <c r="A26" s="23"/>
      <c r="B26" s="542" t="s">
        <v>16</v>
      </c>
      <c r="C26" s="553"/>
      <c r="D26" s="29"/>
      <c r="E26" s="31"/>
      <c r="F26" s="32"/>
      <c r="G26" s="32"/>
      <c r="H26" s="31"/>
      <c r="I26" s="46"/>
    </row>
    <row r="27" spans="1:9" x14ac:dyDescent="0.2">
      <c r="A27" s="23"/>
      <c r="B27" s="542" t="s">
        <v>17</v>
      </c>
      <c r="C27" s="553"/>
      <c r="D27" s="139">
        <f>D23+D26</f>
        <v>0</v>
      </c>
      <c r="E27" s="139">
        <f t="shared" ref="E27:H27" si="1">E23+E26</f>
        <v>2789276.72</v>
      </c>
      <c r="F27" s="139">
        <f t="shared" si="1"/>
        <v>5859497.8200000003</v>
      </c>
      <c r="G27" s="139"/>
      <c r="H27" s="139">
        <f t="shared" si="1"/>
        <v>8648774.5399999991</v>
      </c>
      <c r="I27" s="46"/>
    </row>
    <row r="28" spans="1:9" ht="15" customHeight="1" x14ac:dyDescent="0.2">
      <c r="A28" s="540" t="s">
        <v>18</v>
      </c>
      <c r="B28" s="541"/>
      <c r="C28" s="541"/>
      <c r="D28" s="541"/>
      <c r="E28" s="541"/>
      <c r="F28" s="541"/>
      <c r="G28" s="541"/>
      <c r="H28" s="541"/>
      <c r="I28" s="46"/>
    </row>
    <row r="29" spans="1:9" ht="15.95" customHeight="1" x14ac:dyDescent="0.2">
      <c r="A29" s="25">
        <v>2</v>
      </c>
      <c r="B29" s="144" t="s">
        <v>190</v>
      </c>
      <c r="C29" s="144" t="s">
        <v>160</v>
      </c>
      <c r="D29" s="141"/>
      <c r="E29" s="141"/>
      <c r="F29" s="141"/>
      <c r="G29" s="145">
        <f>'ОСР 09-01 23'!H18*H13</f>
        <v>376637.7</v>
      </c>
      <c r="H29" s="145">
        <f>SUM(D29:G29)</f>
        <v>376637.7</v>
      </c>
      <c r="I29" s="46">
        <f>I20</f>
        <v>13</v>
      </c>
    </row>
    <row r="30" spans="1:9" ht="12.75" customHeight="1" x14ac:dyDescent="0.2">
      <c r="A30" s="23"/>
      <c r="B30" s="542" t="s">
        <v>19</v>
      </c>
      <c r="C30" s="542"/>
      <c r="D30" s="139"/>
      <c r="E30" s="139"/>
      <c r="F30" s="139"/>
      <c r="G30" s="139">
        <f>SUM(G29:G29)</f>
        <v>376637.7</v>
      </c>
      <c r="H30" s="139">
        <f>SUM(H29:H29)</f>
        <v>376637.7</v>
      </c>
      <c r="I30" s="46"/>
    </row>
    <row r="31" spans="1:9" x14ac:dyDescent="0.2">
      <c r="A31" s="23"/>
      <c r="B31" s="542" t="s">
        <v>20</v>
      </c>
      <c r="C31" s="542"/>
      <c r="D31" s="139">
        <f>D27+D30</f>
        <v>0</v>
      </c>
      <c r="E31" s="139">
        <f>E27+E30</f>
        <v>2789276.72</v>
      </c>
      <c r="F31" s="139">
        <f>F27+F30</f>
        <v>5859497.8200000003</v>
      </c>
      <c r="G31" s="139">
        <f>G27+G30</f>
        <v>376637.7</v>
      </c>
      <c r="H31" s="139">
        <f>H27+H30</f>
        <v>9025412.2400000002</v>
      </c>
      <c r="I31" s="46"/>
    </row>
    <row r="32" spans="1:9" ht="12.75" customHeight="1" x14ac:dyDescent="0.2">
      <c r="A32" s="543" t="s">
        <v>21</v>
      </c>
      <c r="B32" s="544"/>
      <c r="C32" s="544"/>
      <c r="D32" s="544"/>
      <c r="E32" s="544"/>
      <c r="F32" s="544"/>
      <c r="G32" s="544"/>
      <c r="H32" s="545"/>
      <c r="I32" s="46"/>
    </row>
    <row r="33" spans="1:12" ht="25.5" x14ac:dyDescent="0.2">
      <c r="A33" s="25">
        <v>3</v>
      </c>
      <c r="B33" s="144" t="s">
        <v>412</v>
      </c>
      <c r="C33" s="144" t="s">
        <v>413</v>
      </c>
      <c r="D33" s="29"/>
      <c r="E33" s="34"/>
      <c r="F33" s="34"/>
      <c r="G33" s="44">
        <f>(H31+G37)*15.418%</f>
        <v>1488945.72</v>
      </c>
      <c r="H33" s="44">
        <f t="shared" ref="H33" si="2">SUM(D33:G33)</f>
        <v>1488945.72</v>
      </c>
      <c r="I33" s="46"/>
    </row>
    <row r="34" spans="1:12" ht="27" customHeight="1" x14ac:dyDescent="0.2">
      <c r="A34" s="23"/>
      <c r="B34" s="546" t="s">
        <v>22</v>
      </c>
      <c r="C34" s="547"/>
      <c r="D34" s="34"/>
      <c r="E34" s="35"/>
      <c r="F34" s="35"/>
      <c r="G34" s="35">
        <f>SUM(G33:G33)</f>
        <v>1488945.72</v>
      </c>
      <c r="H34" s="35">
        <f>SUM(H33:H33)</f>
        <v>1488945.72</v>
      </c>
      <c r="I34" s="46"/>
    </row>
    <row r="35" spans="1:12" ht="56.45" customHeight="1" x14ac:dyDescent="0.2">
      <c r="A35" s="543" t="s">
        <v>34</v>
      </c>
      <c r="B35" s="544"/>
      <c r="C35" s="544"/>
      <c r="D35" s="544"/>
      <c r="E35" s="544"/>
      <c r="F35" s="544"/>
      <c r="G35" s="544"/>
      <c r="H35" s="545"/>
      <c r="I35" s="46"/>
    </row>
    <row r="36" spans="1:12" ht="15.95" customHeight="1" x14ac:dyDescent="0.2">
      <c r="A36" s="25">
        <v>4</v>
      </c>
      <c r="B36" s="144" t="s">
        <v>33</v>
      </c>
      <c r="C36" s="144" t="s">
        <v>32</v>
      </c>
      <c r="D36" s="71"/>
      <c r="E36" s="71"/>
      <c r="F36" s="71"/>
      <c r="G36" s="145">
        <f>H31*0.07</f>
        <v>631778.86</v>
      </c>
      <c r="H36" s="145">
        <f t="shared" ref="H36" si="3">SUM(D36:G36)</f>
        <v>631778.86</v>
      </c>
      <c r="I36" s="70"/>
      <c r="J36" s="72"/>
    </row>
    <row r="37" spans="1:12" ht="117" customHeight="1" x14ac:dyDescent="0.2">
      <c r="A37" s="23"/>
      <c r="B37" s="546" t="s">
        <v>35</v>
      </c>
      <c r="C37" s="547"/>
      <c r="D37" s="24"/>
      <c r="E37" s="24"/>
      <c r="F37" s="24"/>
      <c r="G37" s="139">
        <f>G36</f>
        <v>631778.86</v>
      </c>
      <c r="H37" s="139">
        <f>H36</f>
        <v>631778.86</v>
      </c>
      <c r="I37" s="70"/>
    </row>
    <row r="38" spans="1:12" x14ac:dyDescent="0.2">
      <c r="A38" s="23"/>
      <c r="B38" s="546" t="s">
        <v>23</v>
      </c>
      <c r="C38" s="547"/>
      <c r="D38" s="35">
        <f>D37+D34+D31</f>
        <v>0</v>
      </c>
      <c r="E38" s="35">
        <f t="shared" ref="E38:F38" si="4">E37+E34+E31</f>
        <v>2789276.72</v>
      </c>
      <c r="F38" s="35">
        <f t="shared" si="4"/>
        <v>5859497.8200000003</v>
      </c>
      <c r="G38" s="35">
        <f>G37+G34+G31</f>
        <v>2497362.2799999998</v>
      </c>
      <c r="H38" s="35">
        <f>H37+H34+H31</f>
        <v>11146136.82</v>
      </c>
      <c r="I38" s="70"/>
    </row>
    <row r="39" spans="1:12" x14ac:dyDescent="0.2">
      <c r="A39" s="543" t="s">
        <v>365</v>
      </c>
      <c r="B39" s="548"/>
      <c r="C39" s="549"/>
      <c r="D39" s="35">
        <f>D38</f>
        <v>0</v>
      </c>
      <c r="E39" s="35">
        <f t="shared" ref="E39:F39" si="5">E38</f>
        <v>2789276.72</v>
      </c>
      <c r="F39" s="35">
        <f t="shared" si="5"/>
        <v>5859497.8200000003</v>
      </c>
      <c r="G39" s="35">
        <f>G38</f>
        <v>2497362.2799999998</v>
      </c>
      <c r="H39" s="35">
        <f>H38</f>
        <v>11146136.82</v>
      </c>
      <c r="I39" s="70"/>
    </row>
    <row r="40" spans="1:12" x14ac:dyDescent="0.2">
      <c r="A40" s="25">
        <v>5</v>
      </c>
      <c r="B40" s="73"/>
      <c r="C40" s="144" t="s">
        <v>36</v>
      </c>
      <c r="D40" s="44">
        <f>D39*1%</f>
        <v>0</v>
      </c>
      <c r="E40" s="44">
        <f t="shared" ref="E40:F40" si="6">E39*1%</f>
        <v>27892.77</v>
      </c>
      <c r="F40" s="44">
        <f t="shared" si="6"/>
        <v>58594.98</v>
      </c>
      <c r="G40" s="44">
        <f>G39*1%</f>
        <v>24973.62</v>
      </c>
      <c r="H40" s="44">
        <f>SUM(D40:G40)</f>
        <v>111461.37</v>
      </c>
      <c r="I40" s="70"/>
    </row>
    <row r="41" spans="1:12" s="65" customFormat="1" ht="16.5" customHeight="1" x14ac:dyDescent="0.2">
      <c r="A41" s="74"/>
      <c r="B41" s="542" t="s">
        <v>37</v>
      </c>
      <c r="C41" s="550"/>
      <c r="D41" s="35">
        <f>D39+D40</f>
        <v>0</v>
      </c>
      <c r="E41" s="35">
        <f t="shared" ref="E41:G41" si="7">E39+E40</f>
        <v>2817169.49</v>
      </c>
      <c r="F41" s="35">
        <f t="shared" si="7"/>
        <v>5918092.7999999998</v>
      </c>
      <c r="G41" s="35">
        <f t="shared" si="7"/>
        <v>2522335.9</v>
      </c>
      <c r="H41" s="35">
        <f>H39+H40</f>
        <v>11257598.189999999</v>
      </c>
      <c r="I41" s="75"/>
    </row>
    <row r="42" spans="1:12" ht="18" customHeight="1" x14ac:dyDescent="0.2">
      <c r="A42" s="25">
        <v>6</v>
      </c>
      <c r="B42" s="144"/>
      <c r="C42" s="144" t="s">
        <v>24</v>
      </c>
      <c r="D42" s="35">
        <f>D41*0.2</f>
        <v>0</v>
      </c>
      <c r="E42" s="35">
        <f>E41*0.2</f>
        <v>563433.9</v>
      </c>
      <c r="F42" s="35">
        <f>F41*0.2</f>
        <v>1183618.5600000001</v>
      </c>
      <c r="G42" s="35">
        <f>G41*0.2</f>
        <v>504467.18</v>
      </c>
      <c r="H42" s="35">
        <f>H41*0.2</f>
        <v>2251519.64</v>
      </c>
      <c r="I42" s="70"/>
    </row>
    <row r="43" spans="1:12" s="77" customFormat="1" ht="18" customHeight="1" x14ac:dyDescent="0.2">
      <c r="A43" s="188"/>
      <c r="B43" s="551" t="s">
        <v>29</v>
      </c>
      <c r="C43" s="552"/>
      <c r="D43" s="35">
        <f>D41+D42</f>
        <v>0</v>
      </c>
      <c r="E43" s="35">
        <f>E41+E42</f>
        <v>3380603.39</v>
      </c>
      <c r="F43" s="35">
        <f>F41+F42</f>
        <v>7101711.3600000003</v>
      </c>
      <c r="G43" s="35">
        <f>G41+G42</f>
        <v>3026803.08</v>
      </c>
      <c r="H43" s="35">
        <f>H41+H42</f>
        <v>13509117.83</v>
      </c>
      <c r="I43" s="200"/>
      <c r="J43" s="217"/>
      <c r="K43" s="199"/>
      <c r="L43" s="201"/>
    </row>
    <row r="45" spans="1:12" s="79" customFormat="1" ht="21" customHeight="1" x14ac:dyDescent="0.2">
      <c r="A45" s="539"/>
      <c r="B45" s="539"/>
      <c r="C45" s="539"/>
      <c r="D45" s="78"/>
      <c r="E45" s="78"/>
      <c r="F45" s="78"/>
      <c r="G45" s="78"/>
      <c r="H45" s="78"/>
    </row>
    <row r="46" spans="1:12" s="79" customFormat="1" ht="14.25" customHeight="1" x14ac:dyDescent="0.2">
      <c r="A46" s="537"/>
      <c r="B46" s="537"/>
      <c r="C46" s="537"/>
      <c r="D46" s="78"/>
      <c r="E46" s="78"/>
      <c r="F46" s="78"/>
      <c r="G46" s="538"/>
      <c r="H46" s="538"/>
      <c r="I46" s="80"/>
    </row>
    <row r="47" spans="1:12" s="82" customFormat="1" ht="12.75" customHeight="1" x14ac:dyDescent="0.2">
      <c r="A47" s="536"/>
      <c r="B47" s="536"/>
      <c r="C47" s="536"/>
      <c r="D47" s="536"/>
      <c r="E47" s="536"/>
      <c r="F47" s="536"/>
      <c r="G47" s="536"/>
      <c r="H47" s="536"/>
      <c r="I47" s="81"/>
    </row>
    <row r="48" spans="1:12" s="79" customFormat="1" ht="21" customHeight="1" x14ac:dyDescent="0.2">
      <c r="A48" s="539"/>
      <c r="B48" s="539"/>
      <c r="C48" s="539"/>
      <c r="D48" s="78"/>
      <c r="E48" s="78"/>
      <c r="F48" s="78"/>
      <c r="G48" s="78"/>
      <c r="H48" s="78"/>
    </row>
    <row r="49" spans="1:8" s="79" customFormat="1" ht="37.5" customHeight="1" x14ac:dyDescent="0.2">
      <c r="A49" s="538"/>
      <c r="B49" s="538"/>
      <c r="C49" s="538"/>
      <c r="D49" s="78"/>
      <c r="E49" s="78"/>
      <c r="F49" s="78"/>
      <c r="G49" s="538"/>
      <c r="H49" s="538"/>
    </row>
    <row r="50" spans="1:8" s="82" customFormat="1" ht="15.6" customHeight="1" x14ac:dyDescent="0.2">
      <c r="A50" s="536"/>
      <c r="B50" s="536"/>
      <c r="C50" s="536"/>
      <c r="D50" s="536"/>
      <c r="E50" s="536"/>
      <c r="F50" s="536"/>
      <c r="G50" s="536"/>
      <c r="H50" s="536"/>
    </row>
    <row r="51" spans="1:8" x14ac:dyDescent="0.2">
      <c r="C51" s="66"/>
    </row>
    <row r="53" spans="1:8" x14ac:dyDescent="0.2">
      <c r="H53" s="83"/>
    </row>
    <row r="55" spans="1:8" x14ac:dyDescent="0.2">
      <c r="H55" s="84"/>
    </row>
  </sheetData>
  <mergeCells count="51">
    <mergeCell ref="A50:H50"/>
    <mergeCell ref="A46:C46"/>
    <mergeCell ref="G46:H46"/>
    <mergeCell ref="A47:H47"/>
    <mergeCell ref="A48:C48"/>
    <mergeCell ref="A49:C49"/>
    <mergeCell ref="G49:H49"/>
    <mergeCell ref="A45:C45"/>
    <mergeCell ref="A28:H28"/>
    <mergeCell ref="B30:C30"/>
    <mergeCell ref="B31:C31"/>
    <mergeCell ref="A32:H32"/>
    <mergeCell ref="B34:C34"/>
    <mergeCell ref="A35:H35"/>
    <mergeCell ref="B37:C37"/>
    <mergeCell ref="B38:C38"/>
    <mergeCell ref="A39:C39"/>
    <mergeCell ref="B41:C41"/>
    <mergeCell ref="B43:C43"/>
    <mergeCell ref="B27:C27"/>
    <mergeCell ref="I14:I17"/>
    <mergeCell ref="D15:D17"/>
    <mergeCell ref="E15:E17"/>
    <mergeCell ref="F15:F17"/>
    <mergeCell ref="G15:G17"/>
    <mergeCell ref="A19:H19"/>
    <mergeCell ref="B21:C21"/>
    <mergeCell ref="A22:H22"/>
    <mergeCell ref="B23:C23"/>
    <mergeCell ref="A24:H24"/>
    <mergeCell ref="B26:C26"/>
    <mergeCell ref="C11:E11"/>
    <mergeCell ref="A12:H12"/>
    <mergeCell ref="F13:G13"/>
    <mergeCell ref="A14:A17"/>
    <mergeCell ref="B14:B17"/>
    <mergeCell ref="C14:C17"/>
    <mergeCell ref="D14:G14"/>
    <mergeCell ref="H14:H17"/>
    <mergeCell ref="A10:H10"/>
    <mergeCell ref="C1:G1"/>
    <mergeCell ref="A3:C3"/>
    <mergeCell ref="E3:H3"/>
    <mergeCell ref="A4:C4"/>
    <mergeCell ref="A5:D5"/>
    <mergeCell ref="E5:H5"/>
    <mergeCell ref="A6:D6"/>
    <mergeCell ref="E6:H6"/>
    <mergeCell ref="A8:C8"/>
    <mergeCell ref="E8:F8"/>
    <mergeCell ref="A9:H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workbookViewId="0">
      <selection activeCell="I16" sqref="I16:I17"/>
    </sheetView>
  </sheetViews>
  <sheetFormatPr defaultRowHeight="15.75" x14ac:dyDescent="0.25"/>
  <cols>
    <col min="1" max="1" width="18.42578125" style="92" customWidth="1"/>
    <col min="2" max="2" width="28.5703125" style="92" bestFit="1" customWidth="1"/>
    <col min="3" max="3" width="68.5703125" style="92" bestFit="1" customWidth="1"/>
    <col min="4" max="4" width="22.140625" style="92" customWidth="1"/>
    <col min="5" max="7" width="17.140625" style="92" bestFit="1" customWidth="1"/>
    <col min="8" max="8" width="24" style="92" customWidth="1"/>
    <col min="9" max="16384" width="9.140625" style="92"/>
  </cols>
  <sheetData>
    <row r="1" spans="1:9" x14ac:dyDescent="0.25">
      <c r="A1" s="90"/>
      <c r="B1" s="91"/>
      <c r="C1" s="90"/>
      <c r="D1" s="90"/>
      <c r="E1" s="90"/>
      <c r="F1" s="90"/>
      <c r="G1" s="90"/>
      <c r="H1" s="90"/>
    </row>
    <row r="2" spans="1:9" x14ac:dyDescent="0.25">
      <c r="A2" s="91" t="s">
        <v>47</v>
      </c>
      <c r="B2" s="93"/>
    </row>
    <row r="3" spans="1:9" x14ac:dyDescent="0.25">
      <c r="A3" s="191"/>
      <c r="B3" s="93"/>
      <c r="C3" s="574"/>
      <c r="D3" s="574"/>
      <c r="E3" s="574"/>
      <c r="F3" s="574"/>
      <c r="G3" s="574"/>
      <c r="H3" s="574"/>
    </row>
    <row r="4" spans="1:9" x14ac:dyDescent="0.25">
      <c r="A4" s="91" t="s">
        <v>47</v>
      </c>
      <c r="B4" s="95"/>
      <c r="C4" s="96"/>
    </row>
    <row r="5" spans="1:9" ht="38.25" customHeight="1" x14ac:dyDescent="0.25">
      <c r="A5" s="91" t="s">
        <v>47</v>
      </c>
      <c r="B5" s="95" t="s">
        <v>140</v>
      </c>
      <c r="C5" s="560" t="s">
        <v>420</v>
      </c>
      <c r="D5" s="560"/>
      <c r="E5" s="560"/>
      <c r="F5" s="560"/>
      <c r="G5" s="560"/>
      <c r="H5" s="560"/>
      <c r="I5" s="110"/>
    </row>
    <row r="6" spans="1:9" x14ac:dyDescent="0.25">
      <c r="A6" s="91"/>
      <c r="B6" s="91"/>
    </row>
    <row r="7" spans="1:9" x14ac:dyDescent="0.25">
      <c r="A7" s="90"/>
      <c r="B7" s="93"/>
      <c r="C7" s="90" t="s">
        <v>141</v>
      </c>
      <c r="D7" s="90"/>
      <c r="E7" s="90"/>
      <c r="F7" s="90"/>
      <c r="G7" s="90"/>
      <c r="H7" s="90"/>
    </row>
    <row r="8" spans="1:9" x14ac:dyDescent="0.25">
      <c r="A8" s="91" t="s">
        <v>47</v>
      </c>
      <c r="B8" s="95"/>
    </row>
    <row r="9" spans="1:9" x14ac:dyDescent="0.25">
      <c r="A9" s="191"/>
      <c r="B9" s="95" t="s">
        <v>142</v>
      </c>
      <c r="C9" s="575" t="s">
        <v>143</v>
      </c>
      <c r="D9" s="575"/>
      <c r="E9" s="575"/>
      <c r="F9" s="575"/>
      <c r="G9" s="575"/>
      <c r="H9" s="575"/>
    </row>
    <row r="10" spans="1:9" x14ac:dyDescent="0.25">
      <c r="A10" s="91" t="s">
        <v>47</v>
      </c>
    </row>
    <row r="11" spans="1:9" x14ac:dyDescent="0.25">
      <c r="A11" s="95" t="s">
        <v>421</v>
      </c>
      <c r="B11" s="95"/>
    </row>
    <row r="12" spans="1:9" x14ac:dyDescent="0.25">
      <c r="A12" s="576" t="s">
        <v>52</v>
      </c>
      <c r="B12" s="577" t="s">
        <v>44</v>
      </c>
      <c r="C12" s="578" t="s">
        <v>144</v>
      </c>
      <c r="D12" s="579" t="s">
        <v>43</v>
      </c>
      <c r="E12" s="579" t="s">
        <v>47</v>
      </c>
      <c r="F12" s="579" t="s">
        <v>47</v>
      </c>
      <c r="G12" s="579" t="s">
        <v>47</v>
      </c>
      <c r="H12" s="579" t="s">
        <v>47</v>
      </c>
      <c r="I12" s="135"/>
    </row>
    <row r="13" spans="1:9" ht="31.5" x14ac:dyDescent="0.25">
      <c r="A13" s="576" t="s">
        <v>47</v>
      </c>
      <c r="B13" s="577"/>
      <c r="C13" s="578" t="s">
        <v>47</v>
      </c>
      <c r="D13" s="195" t="s">
        <v>145</v>
      </c>
      <c r="E13" s="195" t="s">
        <v>2</v>
      </c>
      <c r="F13" s="195" t="s">
        <v>50</v>
      </c>
      <c r="G13" s="195" t="s">
        <v>51</v>
      </c>
      <c r="H13" s="195" t="s">
        <v>55</v>
      </c>
    </row>
    <row r="14" spans="1:9" x14ac:dyDescent="0.25">
      <c r="A14" s="192">
        <v>1</v>
      </c>
      <c r="B14" s="193">
        <v>2</v>
      </c>
      <c r="C14" s="194">
        <v>3</v>
      </c>
      <c r="D14" s="195">
        <v>4</v>
      </c>
      <c r="E14" s="195">
        <v>5</v>
      </c>
      <c r="F14" s="195">
        <v>6</v>
      </c>
      <c r="G14" s="195">
        <v>7</v>
      </c>
      <c r="H14" s="195">
        <v>8</v>
      </c>
    </row>
    <row r="15" spans="1:9" ht="25.5" x14ac:dyDescent="0.25">
      <c r="A15" s="101">
        <v>1</v>
      </c>
      <c r="B15" s="197" t="s">
        <v>31</v>
      </c>
      <c r="C15" s="202" t="s">
        <v>568</v>
      </c>
      <c r="D15" s="102">
        <v>0</v>
      </c>
      <c r="E15" s="102">
        <f>'ЛСР 02-01-01'!N128*I15</f>
        <v>182622</v>
      </c>
      <c r="F15" s="102">
        <f>'ЛСР 02-01-01'!N136*I15</f>
        <v>513513</v>
      </c>
      <c r="G15" s="102"/>
      <c r="H15" s="102">
        <f>D15+E15+F15+G15</f>
        <v>696135</v>
      </c>
      <c r="I15" s="205">
        <f>[1]Лист1!H19</f>
        <v>33</v>
      </c>
    </row>
    <row r="16" spans="1:9" ht="25.5" x14ac:dyDescent="0.25">
      <c r="A16" s="101"/>
      <c r="B16" s="197" t="s">
        <v>396</v>
      </c>
      <c r="C16" s="202" t="s">
        <v>569</v>
      </c>
      <c r="D16" s="102"/>
      <c r="E16" s="102">
        <f>'ЛСР 02-02-01'!N128*I16</f>
        <v>1388800</v>
      </c>
      <c r="F16" s="102">
        <f>'ЛСР 02-02-01'!N136*I16</f>
        <v>3216000</v>
      </c>
      <c r="G16" s="102"/>
      <c r="H16" s="102">
        <f t="shared" ref="H16:H17" si="0">D16+E16+F16+G16</f>
        <v>4604800</v>
      </c>
      <c r="I16" s="210">
        <f>[1]Лист1!H20</f>
        <v>128</v>
      </c>
    </row>
    <row r="17" spans="1:9" x14ac:dyDescent="0.25">
      <c r="A17" s="101"/>
      <c r="B17" s="197" t="s">
        <v>397</v>
      </c>
      <c r="C17" s="202" t="s">
        <v>570</v>
      </c>
      <c r="D17" s="102"/>
      <c r="E17" s="102">
        <f>'ЛСР 02-03-01'!N167*I17</f>
        <v>1138038</v>
      </c>
      <c r="F17" s="102">
        <f>'ЛСР 02-03-01'!N175*I17</f>
        <v>1962312</v>
      </c>
      <c r="G17" s="102"/>
      <c r="H17" s="102">
        <f t="shared" si="0"/>
        <v>3100350</v>
      </c>
      <c r="I17" s="210">
        <f>[1]Лист1!H21</f>
        <v>66</v>
      </c>
    </row>
    <row r="18" spans="1:9" x14ac:dyDescent="0.25">
      <c r="A18" s="195"/>
      <c r="B18" s="129"/>
      <c r="C18" s="103" t="s">
        <v>146</v>
      </c>
      <c r="D18" s="102">
        <f>SUM(D15:D17)</f>
        <v>0</v>
      </c>
      <c r="E18" s="102">
        <f>SUM(E15:E17)</f>
        <v>2709460</v>
      </c>
      <c r="F18" s="102">
        <f>SUM(F15:F17)</f>
        <v>5691825</v>
      </c>
      <c r="G18" s="102">
        <f>SUM(G15:G17)</f>
        <v>0</v>
      </c>
      <c r="H18" s="102">
        <f>SUM(H15:H17)</f>
        <v>8401285</v>
      </c>
    </row>
    <row r="19" spans="1:9" ht="25.5" x14ac:dyDescent="0.25">
      <c r="A19" s="101">
        <v>2</v>
      </c>
      <c r="B19" s="129" t="s">
        <v>147</v>
      </c>
      <c r="C19" s="101" t="s">
        <v>148</v>
      </c>
      <c r="D19" s="102"/>
      <c r="E19" s="102"/>
      <c r="F19" s="102"/>
      <c r="G19" s="102"/>
      <c r="H19" s="102"/>
    </row>
    <row r="20" spans="1:9" ht="38.25" x14ac:dyDescent="0.25">
      <c r="A20" s="101">
        <v>3</v>
      </c>
      <c r="B20" s="129" t="s">
        <v>149</v>
      </c>
      <c r="C20" s="101" t="s">
        <v>150</v>
      </c>
      <c r="D20" s="102"/>
      <c r="E20" s="102"/>
      <c r="F20" s="102"/>
      <c r="G20" s="102"/>
      <c r="H20" s="102"/>
    </row>
    <row r="21" spans="1:9" x14ac:dyDescent="0.25">
      <c r="A21" s="195"/>
      <c r="B21" s="103"/>
      <c r="C21" s="103" t="s">
        <v>146</v>
      </c>
      <c r="D21" s="102">
        <f>D20+D19</f>
        <v>0</v>
      </c>
      <c r="E21" s="102">
        <f t="shared" ref="E21:F21" si="1">E20+E19</f>
        <v>0</v>
      </c>
      <c r="F21" s="102">
        <f t="shared" si="1"/>
        <v>0</v>
      </c>
      <c r="G21" s="102"/>
      <c r="H21" s="102">
        <f t="shared" ref="H21:H22" si="2">G21+F21+E21+D21</f>
        <v>0</v>
      </c>
    </row>
    <row r="22" spans="1:9" x14ac:dyDescent="0.25">
      <c r="A22" s="195"/>
      <c r="B22" s="103"/>
      <c r="C22" s="103" t="s">
        <v>151</v>
      </c>
      <c r="D22" s="102">
        <f>D21+D18</f>
        <v>0</v>
      </c>
      <c r="E22" s="102">
        <f t="shared" ref="E22:G22" si="3">E21+E18</f>
        <v>2709460</v>
      </c>
      <c r="F22" s="102">
        <f t="shared" si="3"/>
        <v>5691825</v>
      </c>
      <c r="G22" s="102">
        <f t="shared" si="3"/>
        <v>0</v>
      </c>
      <c r="H22" s="102">
        <f t="shared" si="2"/>
        <v>8401285</v>
      </c>
    </row>
    <row r="23" spans="1:9" x14ac:dyDescent="0.25">
      <c r="A23" s="195"/>
      <c r="B23" s="103"/>
      <c r="C23" s="101" t="s">
        <v>60</v>
      </c>
      <c r="D23" s="102"/>
      <c r="E23" s="102"/>
      <c r="F23" s="102"/>
      <c r="G23" s="102"/>
      <c r="H23" s="102"/>
    </row>
    <row r="24" spans="1:9" x14ac:dyDescent="0.25">
      <c r="A24" s="195"/>
      <c r="B24" s="103"/>
      <c r="C24" s="101" t="s">
        <v>62</v>
      </c>
      <c r="D24" s="102"/>
      <c r="E24" s="102"/>
      <c r="F24" s="102"/>
      <c r="G24" s="102"/>
      <c r="H24" s="102"/>
    </row>
    <row r="25" spans="1:9" x14ac:dyDescent="0.25">
      <c r="A25" s="195"/>
      <c r="B25" s="103"/>
      <c r="C25" s="101" t="s">
        <v>152</v>
      </c>
      <c r="D25" s="102"/>
      <c r="E25" s="102"/>
      <c r="F25" s="102"/>
      <c r="G25" s="102"/>
      <c r="H25" s="102"/>
    </row>
    <row r="26" spans="1:9" x14ac:dyDescent="0.25">
      <c r="A26" s="195"/>
      <c r="B26" s="103"/>
      <c r="C26" s="101" t="s">
        <v>153</v>
      </c>
      <c r="D26" s="102"/>
      <c r="E26" s="102"/>
      <c r="F26" s="102"/>
      <c r="G26" s="102"/>
      <c r="H26" s="102"/>
    </row>
    <row r="27" spans="1:9" x14ac:dyDescent="0.25">
      <c r="A27" s="195"/>
      <c r="B27" s="103"/>
      <c r="C27" s="101" t="s">
        <v>154</v>
      </c>
      <c r="D27" s="102"/>
      <c r="E27" s="102"/>
      <c r="F27" s="102"/>
      <c r="G27" s="102"/>
      <c r="H27" s="102"/>
    </row>
    <row r="28" spans="1:9" x14ac:dyDescent="0.25">
      <c r="A28" s="195"/>
      <c r="B28" s="106"/>
      <c r="C28" s="101" t="s">
        <v>155</v>
      </c>
      <c r="D28" s="102"/>
      <c r="E28" s="102"/>
      <c r="F28" s="102"/>
      <c r="G28" s="102"/>
      <c r="H28" s="102"/>
    </row>
    <row r="29" spans="1:9" x14ac:dyDescent="0.25">
      <c r="A29" s="192"/>
      <c r="B29" s="107"/>
      <c r="C29" s="108" t="s">
        <v>156</v>
      </c>
      <c r="D29" s="102"/>
      <c r="E29" s="102"/>
      <c r="F29" s="102"/>
      <c r="G29" s="102"/>
      <c r="H29" s="102"/>
    </row>
    <row r="30" spans="1:9" x14ac:dyDescent="0.25">
      <c r="B30" s="92" t="s">
        <v>157</v>
      </c>
      <c r="H30" s="104"/>
    </row>
    <row r="31" spans="1:9" x14ac:dyDescent="0.25">
      <c r="B31" s="92" t="s">
        <v>158</v>
      </c>
      <c r="H31" s="104"/>
    </row>
    <row r="32" spans="1:9" x14ac:dyDescent="0.25">
      <c r="H32" s="104"/>
    </row>
  </sheetData>
  <mergeCells count="7">
    <mergeCell ref="C3:H3"/>
    <mergeCell ref="C5:H5"/>
    <mergeCell ref="C9:H9"/>
    <mergeCell ref="A12:A13"/>
    <mergeCell ref="B12:B13"/>
    <mergeCell ref="C12:C13"/>
    <mergeCell ref="D12:H1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workbookViewId="0">
      <selection activeCell="I17" sqref="I17"/>
    </sheetView>
  </sheetViews>
  <sheetFormatPr defaultRowHeight="15.75" x14ac:dyDescent="0.25"/>
  <cols>
    <col min="1" max="1" width="18.42578125" style="92" customWidth="1"/>
    <col min="2" max="2" width="28.5703125" style="92" bestFit="1" customWidth="1"/>
    <col min="3" max="3" width="68.5703125" style="92" bestFit="1" customWidth="1"/>
    <col min="4" max="4" width="22.140625" style="92" customWidth="1"/>
    <col min="5" max="7" width="17.140625" style="92" bestFit="1" customWidth="1"/>
    <col min="8" max="8" width="24" style="92" customWidth="1"/>
    <col min="9" max="9" width="13.42578125" style="92" customWidth="1"/>
    <col min="10" max="16384" width="9.140625" style="92"/>
  </cols>
  <sheetData>
    <row r="1" spans="1:9" x14ac:dyDescent="0.25">
      <c r="A1" s="90"/>
      <c r="B1" s="91"/>
      <c r="C1" s="90"/>
      <c r="D1" s="90"/>
      <c r="E1" s="90"/>
      <c r="F1" s="90"/>
      <c r="G1" s="90"/>
      <c r="H1" s="90"/>
    </row>
    <row r="2" spans="1:9" x14ac:dyDescent="0.25">
      <c r="A2" s="91" t="s">
        <v>47</v>
      </c>
      <c r="B2" s="93"/>
    </row>
    <row r="3" spans="1:9" x14ac:dyDescent="0.25">
      <c r="A3" s="191"/>
      <c r="B3" s="93"/>
      <c r="C3" s="574"/>
      <c r="D3" s="574"/>
      <c r="E3" s="574"/>
      <c r="F3" s="574"/>
      <c r="G3" s="574"/>
      <c r="H3" s="574"/>
    </row>
    <row r="4" spans="1:9" x14ac:dyDescent="0.25">
      <c r="A4" s="91" t="s">
        <v>47</v>
      </c>
      <c r="B4" s="95"/>
      <c r="C4" s="96"/>
    </row>
    <row r="5" spans="1:9" ht="53.25" customHeight="1" x14ac:dyDescent="0.25">
      <c r="A5" s="91" t="s">
        <v>47</v>
      </c>
      <c r="B5" s="95" t="s">
        <v>140</v>
      </c>
      <c r="C5" s="560" t="s">
        <v>420</v>
      </c>
      <c r="D5" s="560"/>
      <c r="E5" s="560"/>
      <c r="F5" s="560"/>
      <c r="G5" s="560"/>
      <c r="H5" s="560"/>
    </row>
    <row r="6" spans="1:9" x14ac:dyDescent="0.25">
      <c r="A6" s="91"/>
      <c r="B6" s="91"/>
    </row>
    <row r="7" spans="1:9" x14ac:dyDescent="0.25">
      <c r="A7" s="90"/>
      <c r="B7" s="93"/>
      <c r="C7" s="90" t="s">
        <v>159</v>
      </c>
      <c r="D7" s="90"/>
      <c r="E7" s="90"/>
      <c r="F7" s="90"/>
      <c r="G7" s="90"/>
      <c r="H7" s="90"/>
    </row>
    <row r="8" spans="1:9" x14ac:dyDescent="0.25">
      <c r="A8" s="91" t="s">
        <v>47</v>
      </c>
      <c r="B8" s="95"/>
    </row>
    <row r="9" spans="1:9" x14ac:dyDescent="0.25">
      <c r="A9" s="191"/>
      <c r="B9" s="95" t="s">
        <v>142</v>
      </c>
      <c r="C9" s="575" t="s">
        <v>160</v>
      </c>
      <c r="D9" s="575"/>
      <c r="E9" s="575"/>
      <c r="F9" s="575"/>
      <c r="G9" s="575"/>
      <c r="H9" s="575"/>
    </row>
    <row r="10" spans="1:9" x14ac:dyDescent="0.25">
      <c r="A10" s="91" t="s">
        <v>47</v>
      </c>
    </row>
    <row r="11" spans="1:9" x14ac:dyDescent="0.25">
      <c r="A11" s="95" t="s">
        <v>421</v>
      </c>
      <c r="B11" s="95"/>
      <c r="I11" s="92" t="s">
        <v>54</v>
      </c>
    </row>
    <row r="12" spans="1:9" x14ac:dyDescent="0.25">
      <c r="A12" s="576" t="s">
        <v>52</v>
      </c>
      <c r="B12" s="577" t="s">
        <v>44</v>
      </c>
      <c r="C12" s="578" t="s">
        <v>144</v>
      </c>
      <c r="D12" s="579" t="s">
        <v>43</v>
      </c>
      <c r="E12" s="579" t="s">
        <v>47</v>
      </c>
      <c r="F12" s="579" t="s">
        <v>47</v>
      </c>
      <c r="G12" s="579" t="s">
        <v>47</v>
      </c>
      <c r="H12" s="579" t="s">
        <v>47</v>
      </c>
    </row>
    <row r="13" spans="1:9" ht="31.5" x14ac:dyDescent="0.25">
      <c r="A13" s="576" t="s">
        <v>47</v>
      </c>
      <c r="B13" s="577"/>
      <c r="C13" s="578" t="s">
        <v>47</v>
      </c>
      <c r="D13" s="195" t="s">
        <v>145</v>
      </c>
      <c r="E13" s="195" t="s">
        <v>2</v>
      </c>
      <c r="F13" s="195" t="s">
        <v>50</v>
      </c>
      <c r="G13" s="195" t="s">
        <v>51</v>
      </c>
      <c r="H13" s="195" t="s">
        <v>55</v>
      </c>
    </row>
    <row r="14" spans="1:9" x14ac:dyDescent="0.25">
      <c r="A14" s="192">
        <v>1</v>
      </c>
      <c r="B14" s="193">
        <v>2</v>
      </c>
      <c r="C14" s="194">
        <v>3</v>
      </c>
      <c r="D14" s="195">
        <v>4</v>
      </c>
      <c r="E14" s="195">
        <v>5</v>
      </c>
      <c r="F14" s="195">
        <v>6</v>
      </c>
      <c r="G14" s="195">
        <v>7</v>
      </c>
      <c r="H14" s="195">
        <v>8</v>
      </c>
    </row>
    <row r="15" spans="1:9" x14ac:dyDescent="0.25">
      <c r="A15" s="101">
        <v>1</v>
      </c>
      <c r="B15" s="144" t="s">
        <v>358</v>
      </c>
      <c r="C15" s="144" t="s">
        <v>361</v>
      </c>
      <c r="D15" s="102"/>
      <c r="E15" s="102"/>
      <c r="F15" s="102"/>
      <c r="G15" s="102">
        <f>'ЛСР 09-01-01'!N73*I15</f>
        <v>16698</v>
      </c>
      <c r="H15" s="102">
        <f>G15+F15+E15+D15</f>
        <v>16698</v>
      </c>
      <c r="I15" s="206">
        <f>[1]Лист1!H22</f>
        <v>33</v>
      </c>
    </row>
    <row r="16" spans="1:9" x14ac:dyDescent="0.25">
      <c r="A16" s="101"/>
      <c r="B16" s="144" t="s">
        <v>359</v>
      </c>
      <c r="C16" s="144" t="s">
        <v>362</v>
      </c>
      <c r="D16" s="102"/>
      <c r="E16" s="102"/>
      <c r="F16" s="102"/>
      <c r="G16" s="102">
        <f>'ЛСР 09-01-02'!N73*I16</f>
        <v>64768</v>
      </c>
      <c r="H16" s="102">
        <f t="shared" ref="H16:H17" si="0">G16+F16+E16+D16</f>
        <v>64768</v>
      </c>
      <c r="I16" s="210">
        <f>[1]Лист1!H23</f>
        <v>128</v>
      </c>
    </row>
    <row r="17" spans="1:9" x14ac:dyDescent="0.25">
      <c r="A17" s="101"/>
      <c r="B17" s="144" t="s">
        <v>360</v>
      </c>
      <c r="C17" s="144" t="s">
        <v>363</v>
      </c>
      <c r="D17" s="102"/>
      <c r="E17" s="102"/>
      <c r="F17" s="102"/>
      <c r="G17" s="102">
        <f>'ЛСР 09-01-03'!N81*I17</f>
        <v>284394</v>
      </c>
      <c r="H17" s="102">
        <f t="shared" si="0"/>
        <v>284394</v>
      </c>
      <c r="I17" s="210">
        <f>[1]Лист1!H24</f>
        <v>66</v>
      </c>
    </row>
    <row r="18" spans="1:9" x14ac:dyDescent="0.25">
      <c r="A18" s="195"/>
      <c r="B18" s="129"/>
      <c r="C18" s="103" t="s">
        <v>146</v>
      </c>
      <c r="D18" s="102"/>
      <c r="E18" s="102"/>
      <c r="F18" s="102"/>
      <c r="G18" s="102">
        <f>SUM(G15:G17)</f>
        <v>365860</v>
      </c>
      <c r="H18" s="102">
        <f>SUM(H15:H17)</f>
        <v>365860</v>
      </c>
      <c r="I18" s="46"/>
    </row>
    <row r="19" spans="1:9" ht="25.5" x14ac:dyDescent="0.25">
      <c r="A19" s="101">
        <v>2</v>
      </c>
      <c r="B19" s="129" t="s">
        <v>147</v>
      </c>
      <c r="C19" s="101" t="s">
        <v>148</v>
      </c>
      <c r="D19" s="102"/>
      <c r="E19" s="102"/>
      <c r="F19" s="102"/>
      <c r="G19" s="102"/>
      <c r="H19" s="102"/>
      <c r="I19" s="109"/>
    </row>
    <row r="20" spans="1:9" ht="38.25" x14ac:dyDescent="0.25">
      <c r="A20" s="101">
        <v>3</v>
      </c>
      <c r="B20" s="129" t="s">
        <v>149</v>
      </c>
      <c r="C20" s="101" t="s">
        <v>150</v>
      </c>
      <c r="D20" s="102"/>
      <c r="E20" s="102"/>
      <c r="F20" s="102"/>
      <c r="G20" s="102"/>
      <c r="H20" s="102"/>
    </row>
    <row r="21" spans="1:9" x14ac:dyDescent="0.25">
      <c r="A21" s="195"/>
      <c r="B21" s="103"/>
      <c r="C21" s="103" t="s">
        <v>146</v>
      </c>
      <c r="D21" s="102"/>
      <c r="E21" s="102"/>
      <c r="F21" s="102"/>
      <c r="G21" s="102"/>
      <c r="H21" s="102"/>
    </row>
    <row r="22" spans="1:9" x14ac:dyDescent="0.25">
      <c r="A22" s="195"/>
      <c r="B22" s="103"/>
      <c r="C22" s="103" t="s">
        <v>151</v>
      </c>
      <c r="D22" s="102">
        <f>D21+D18</f>
        <v>0</v>
      </c>
      <c r="E22" s="102">
        <f t="shared" ref="E22:F22" si="1">E21+E18</f>
        <v>0</v>
      </c>
      <c r="F22" s="102">
        <f t="shared" si="1"/>
        <v>0</v>
      </c>
      <c r="G22" s="102">
        <f>G21+G18</f>
        <v>365860</v>
      </c>
      <c r="H22" s="102">
        <f>H21+H18</f>
        <v>365860</v>
      </c>
    </row>
    <row r="23" spans="1:9" x14ac:dyDescent="0.25">
      <c r="A23" s="195"/>
      <c r="B23" s="103"/>
      <c r="C23" s="101" t="s">
        <v>60</v>
      </c>
      <c r="D23" s="102"/>
      <c r="E23" s="102"/>
      <c r="F23" s="102"/>
      <c r="G23" s="102"/>
      <c r="H23" s="102"/>
      <c r="I23" s="105"/>
    </row>
    <row r="24" spans="1:9" x14ac:dyDescent="0.25">
      <c r="A24" s="195"/>
      <c r="B24" s="103"/>
      <c r="C24" s="101" t="s">
        <v>62</v>
      </c>
      <c r="D24" s="102"/>
      <c r="E24" s="102"/>
      <c r="F24" s="102"/>
      <c r="G24" s="102"/>
      <c r="H24" s="102"/>
    </row>
    <row r="25" spans="1:9" x14ac:dyDescent="0.25">
      <c r="A25" s="195"/>
      <c r="B25" s="103"/>
      <c r="C25" s="101" t="s">
        <v>152</v>
      </c>
      <c r="D25" s="102"/>
      <c r="E25" s="102"/>
      <c r="F25" s="102"/>
      <c r="G25" s="102"/>
      <c r="H25" s="102"/>
    </row>
    <row r="26" spans="1:9" x14ac:dyDescent="0.25">
      <c r="A26" s="195"/>
      <c r="B26" s="103"/>
      <c r="C26" s="101" t="s">
        <v>153</v>
      </c>
      <c r="D26" s="102"/>
      <c r="E26" s="102"/>
      <c r="F26" s="102"/>
      <c r="G26" s="102"/>
      <c r="H26" s="102"/>
    </row>
    <row r="27" spans="1:9" x14ac:dyDescent="0.25">
      <c r="A27" s="195"/>
      <c r="B27" s="103"/>
      <c r="C27" s="101" t="s">
        <v>154</v>
      </c>
      <c r="D27" s="102"/>
      <c r="E27" s="102"/>
      <c r="F27" s="102"/>
      <c r="G27" s="102"/>
      <c r="H27" s="102"/>
      <c r="I27" s="104"/>
    </row>
    <row r="28" spans="1:9" x14ac:dyDescent="0.25">
      <c r="A28" s="195"/>
      <c r="B28" s="106"/>
      <c r="C28" s="101" t="s">
        <v>155</v>
      </c>
      <c r="D28" s="102"/>
      <c r="E28" s="102"/>
      <c r="F28" s="102"/>
      <c r="G28" s="102"/>
      <c r="H28" s="102"/>
    </row>
    <row r="29" spans="1:9" x14ac:dyDescent="0.25">
      <c r="A29" s="192"/>
      <c r="B29" s="107"/>
      <c r="C29" s="108" t="s">
        <v>156</v>
      </c>
      <c r="D29" s="102"/>
      <c r="E29" s="102"/>
      <c r="F29" s="102"/>
      <c r="G29" s="102"/>
      <c r="H29" s="102"/>
    </row>
    <row r="30" spans="1:9" x14ac:dyDescent="0.25">
      <c r="B30" s="92" t="s">
        <v>157</v>
      </c>
      <c r="H30" s="104"/>
      <c r="I30" s="104"/>
    </row>
    <row r="31" spans="1:9" x14ac:dyDescent="0.25">
      <c r="B31" s="92" t="s">
        <v>158</v>
      </c>
      <c r="H31" s="104"/>
      <c r="I31" s="105"/>
    </row>
    <row r="32" spans="1:9" x14ac:dyDescent="0.25">
      <c r="H32" s="104"/>
    </row>
  </sheetData>
  <mergeCells count="7">
    <mergeCell ref="C3:H3"/>
    <mergeCell ref="C5:H5"/>
    <mergeCell ref="C9:H9"/>
    <mergeCell ref="A12:A13"/>
    <mergeCell ref="B12:B13"/>
    <mergeCell ref="C12:C13"/>
    <mergeCell ref="D12:H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topLeftCell="A22" workbookViewId="0">
      <selection activeCell="G40" sqref="G40"/>
    </sheetView>
  </sheetViews>
  <sheetFormatPr defaultColWidth="9.140625" defaultRowHeight="12.75" x14ac:dyDescent="0.2"/>
  <cols>
    <col min="1" max="1" width="5" style="42" customWidth="1"/>
    <col min="2" max="2" width="18.7109375" style="5" customWidth="1"/>
    <col min="3" max="3" width="50.140625" style="5" customWidth="1"/>
    <col min="4" max="4" width="20.5703125" style="6" customWidth="1"/>
    <col min="5" max="5" width="15.28515625" style="6" customWidth="1"/>
    <col min="6" max="6" width="17.5703125" style="6" customWidth="1"/>
    <col min="7" max="7" width="16.85546875" style="6" customWidth="1"/>
    <col min="8" max="8" width="16.42578125" style="6" customWidth="1"/>
    <col min="9" max="9" width="11.85546875" style="7" hidden="1" customWidth="1"/>
    <col min="10" max="10" width="9.140625" style="7"/>
    <col min="11" max="11" width="22.7109375" style="7" customWidth="1"/>
    <col min="12" max="12" width="18.42578125" style="7" customWidth="1"/>
    <col min="13" max="16384" width="9.140625" style="7"/>
  </cols>
  <sheetData>
    <row r="1" spans="1:9" s="3" customFormat="1" ht="19.149999999999999" customHeight="1" x14ac:dyDescent="0.2">
      <c r="A1" s="47" t="s">
        <v>25</v>
      </c>
      <c r="B1" s="1"/>
      <c r="C1" s="584" t="s">
        <v>30</v>
      </c>
      <c r="D1" s="584"/>
      <c r="E1" s="584"/>
      <c r="F1" s="584"/>
      <c r="G1" s="584"/>
      <c r="H1" s="2"/>
    </row>
    <row r="2" spans="1:9" ht="21" customHeight="1" x14ac:dyDescent="0.2">
      <c r="A2" s="4" t="s">
        <v>26</v>
      </c>
      <c r="C2" s="4"/>
    </row>
    <row r="3" spans="1:9" ht="17.25" customHeight="1" x14ac:dyDescent="0.25">
      <c r="A3" s="585" t="s">
        <v>40</v>
      </c>
      <c r="B3" s="585"/>
      <c r="C3" s="585"/>
      <c r="E3" s="564"/>
      <c r="F3" s="564"/>
      <c r="G3" s="564"/>
      <c r="H3" s="564"/>
    </row>
    <row r="4" spans="1:9" s="11" customFormat="1" ht="22.15" customHeight="1" x14ac:dyDescent="0.25">
      <c r="A4" s="586" t="s">
        <v>27</v>
      </c>
      <c r="B4" s="586"/>
      <c r="C4" s="586"/>
      <c r="D4" s="8">
        <f>H43</f>
        <v>6246997.04</v>
      </c>
      <c r="E4" s="9" t="s">
        <v>596</v>
      </c>
      <c r="F4" s="10"/>
      <c r="G4" s="10"/>
      <c r="H4" s="10"/>
    </row>
    <row r="5" spans="1:9" ht="9.75" customHeight="1" x14ac:dyDescent="0.2">
      <c r="A5" s="587"/>
      <c r="B5" s="588"/>
      <c r="C5" s="588"/>
      <c r="D5" s="588"/>
      <c r="E5" s="568"/>
      <c r="F5" s="568"/>
      <c r="G5" s="568"/>
      <c r="H5" s="568"/>
    </row>
    <row r="6" spans="1:9" ht="18" customHeight="1" x14ac:dyDescent="0.2">
      <c r="A6" s="569" t="s">
        <v>28</v>
      </c>
      <c r="B6" s="569"/>
      <c r="C6" s="569"/>
      <c r="D6" s="569"/>
      <c r="E6" s="570"/>
      <c r="F6" s="570"/>
      <c r="G6" s="570"/>
      <c r="H6" s="570"/>
    </row>
    <row r="7" spans="1:9" ht="15" x14ac:dyDescent="0.2">
      <c r="A7" s="12" t="s">
        <v>41</v>
      </c>
      <c r="B7" s="13"/>
      <c r="C7" s="14"/>
      <c r="D7" s="13"/>
      <c r="E7" s="48"/>
      <c r="F7" s="48"/>
      <c r="G7" s="48"/>
      <c r="H7" s="48"/>
    </row>
    <row r="8" spans="1:9" ht="9.6" customHeight="1" x14ac:dyDescent="0.2">
      <c r="A8" s="571"/>
      <c r="B8" s="571"/>
      <c r="C8" s="571"/>
      <c r="D8" s="15"/>
      <c r="E8" s="572"/>
      <c r="F8" s="572"/>
      <c r="G8" s="16"/>
      <c r="H8" s="16"/>
    </row>
    <row r="9" spans="1:9" ht="27" customHeight="1" x14ac:dyDescent="0.2">
      <c r="A9" s="573" t="s">
        <v>5</v>
      </c>
      <c r="B9" s="573"/>
      <c r="C9" s="573"/>
      <c r="D9" s="573"/>
      <c r="E9" s="573"/>
      <c r="F9" s="573"/>
      <c r="G9" s="573"/>
      <c r="H9" s="573"/>
      <c r="I9" s="45"/>
    </row>
    <row r="10" spans="1:9" s="3" customFormat="1" ht="31.5" customHeight="1" x14ac:dyDescent="0.2">
      <c r="A10" s="560" t="s">
        <v>420</v>
      </c>
      <c r="B10" s="560"/>
      <c r="C10" s="560"/>
      <c r="D10" s="560"/>
      <c r="E10" s="560"/>
      <c r="F10" s="560"/>
      <c r="G10" s="561"/>
      <c r="H10" s="561"/>
      <c r="I10" s="65"/>
    </row>
    <row r="11" spans="1:9" ht="18" customHeight="1" x14ac:dyDescent="0.2">
      <c r="A11" s="17"/>
      <c r="B11" s="18"/>
      <c r="C11" s="556" t="s">
        <v>0</v>
      </c>
      <c r="D11" s="556"/>
      <c r="E11" s="556"/>
      <c r="F11" s="19"/>
      <c r="G11" s="19"/>
      <c r="H11" s="19"/>
      <c r="I11" s="45"/>
    </row>
    <row r="12" spans="1:9" ht="21" customHeight="1" x14ac:dyDescent="0.2">
      <c r="A12" s="557" t="s">
        <v>419</v>
      </c>
      <c r="B12" s="557"/>
      <c r="C12" s="557"/>
      <c r="D12" s="557"/>
      <c r="E12" s="557"/>
      <c r="F12" s="557"/>
      <c r="G12" s="557"/>
      <c r="H12" s="557"/>
      <c r="I12" s="45"/>
    </row>
    <row r="13" spans="1:9" x14ac:dyDescent="0.2">
      <c r="A13" s="17"/>
      <c r="B13" s="18" t="s">
        <v>423</v>
      </c>
      <c r="C13" s="18"/>
      <c r="D13" s="20"/>
      <c r="E13" s="19"/>
      <c r="F13" s="558" t="s">
        <v>192</v>
      </c>
      <c r="G13" s="558"/>
      <c r="H13" s="133">
        <f>1.0589170681014*(1+0.05302274800211/2)</f>
        <v>1.0869904145</v>
      </c>
      <c r="I13" s="45">
        <f>1.04900176223018*1.04700027303725</f>
        <v>1.09830513147155</v>
      </c>
    </row>
    <row r="14" spans="1:9" ht="14.25" customHeight="1" x14ac:dyDescent="0.2">
      <c r="A14" s="555" t="s">
        <v>1</v>
      </c>
      <c r="B14" s="559" t="s">
        <v>6</v>
      </c>
      <c r="C14" s="559" t="s">
        <v>7</v>
      </c>
      <c r="D14" s="554" t="s">
        <v>43</v>
      </c>
      <c r="E14" s="554"/>
      <c r="F14" s="554"/>
      <c r="G14" s="554"/>
      <c r="H14" s="555" t="s">
        <v>594</v>
      </c>
      <c r="I14" s="554" t="s">
        <v>42</v>
      </c>
    </row>
    <row r="15" spans="1:9" x14ac:dyDescent="0.2">
      <c r="A15" s="555"/>
      <c r="B15" s="559"/>
      <c r="C15" s="559"/>
      <c r="D15" s="555" t="s">
        <v>8</v>
      </c>
      <c r="E15" s="555" t="s">
        <v>2</v>
      </c>
      <c r="F15" s="555" t="s">
        <v>3</v>
      </c>
      <c r="G15" s="555" t="s">
        <v>4</v>
      </c>
      <c r="H15" s="555"/>
      <c r="I15" s="554"/>
    </row>
    <row r="16" spans="1:9" x14ac:dyDescent="0.2">
      <c r="A16" s="555"/>
      <c r="B16" s="559"/>
      <c r="C16" s="559"/>
      <c r="D16" s="555"/>
      <c r="E16" s="555"/>
      <c r="F16" s="555"/>
      <c r="G16" s="555"/>
      <c r="H16" s="555"/>
      <c r="I16" s="554"/>
    </row>
    <row r="17" spans="1:10" x14ac:dyDescent="0.2">
      <c r="A17" s="555"/>
      <c r="B17" s="559"/>
      <c r="C17" s="559"/>
      <c r="D17" s="555"/>
      <c r="E17" s="555"/>
      <c r="F17" s="555"/>
      <c r="G17" s="555"/>
      <c r="H17" s="555"/>
      <c r="I17" s="554"/>
    </row>
    <row r="18" spans="1:10" x14ac:dyDescent="0.2">
      <c r="A18" s="21">
        <v>1</v>
      </c>
      <c r="B18" s="22">
        <v>2</v>
      </c>
      <c r="C18" s="22">
        <v>3</v>
      </c>
      <c r="D18" s="21">
        <v>4</v>
      </c>
      <c r="E18" s="21">
        <v>5</v>
      </c>
      <c r="F18" s="21">
        <v>6</v>
      </c>
      <c r="G18" s="21">
        <v>7</v>
      </c>
      <c r="H18" s="21">
        <v>8</v>
      </c>
      <c r="I18" s="70"/>
    </row>
    <row r="19" spans="1:10" x14ac:dyDescent="0.2">
      <c r="A19" s="540" t="s">
        <v>9</v>
      </c>
      <c r="B19" s="541"/>
      <c r="C19" s="541"/>
      <c r="D19" s="541"/>
      <c r="E19" s="541"/>
      <c r="F19" s="541"/>
      <c r="G19" s="541"/>
      <c r="H19" s="541"/>
      <c r="I19" s="70"/>
    </row>
    <row r="20" spans="1:10" ht="28.15" customHeight="1" x14ac:dyDescent="0.2">
      <c r="A20" s="25">
        <v>1</v>
      </c>
      <c r="B20" s="26" t="s">
        <v>186</v>
      </c>
      <c r="C20" s="26" t="s">
        <v>143</v>
      </c>
      <c r="D20" s="85">
        <f>'ОСР 02-01 24'!D18*'2024 г.  '!H13</f>
        <v>0</v>
      </c>
      <c r="E20" s="50">
        <f>('ОСР 02-01 24'!E18)*H13</f>
        <v>1344628.88</v>
      </c>
      <c r="F20" s="50">
        <f>'ОСР 02-01 24'!F22*H13</f>
        <v>2574433.5299999998</v>
      </c>
      <c r="G20" s="85"/>
      <c r="H20" s="50">
        <f>SUM(D20:G20)</f>
        <v>3919062.41</v>
      </c>
      <c r="I20" s="46">
        <v>25</v>
      </c>
    </row>
    <row r="21" spans="1:10" ht="18" customHeight="1" x14ac:dyDescent="0.2">
      <c r="A21" s="23"/>
      <c r="B21" s="542" t="s">
        <v>10</v>
      </c>
      <c r="C21" s="553"/>
      <c r="D21" s="49">
        <f>SUM(D20:D20)</f>
        <v>0</v>
      </c>
      <c r="E21" s="49">
        <f>SUM(E20:E20)</f>
        <v>1344628.88</v>
      </c>
      <c r="F21" s="49">
        <f>SUM(F20:F20)</f>
        <v>2574433.5299999998</v>
      </c>
      <c r="G21" s="49">
        <f>SUM(G20:G20)</f>
        <v>0</v>
      </c>
      <c r="H21" s="49">
        <f>SUM(H20:H20)</f>
        <v>3919062.41</v>
      </c>
      <c r="I21" s="46"/>
      <c r="J21" s="45"/>
    </row>
    <row r="22" spans="1:10" x14ac:dyDescent="0.2">
      <c r="A22" s="540" t="s">
        <v>11</v>
      </c>
      <c r="B22" s="541"/>
      <c r="C22" s="541"/>
      <c r="D22" s="541"/>
      <c r="E22" s="541"/>
      <c r="F22" s="541"/>
      <c r="G22" s="541"/>
      <c r="H22" s="541"/>
      <c r="I22" s="46"/>
    </row>
    <row r="23" spans="1:10" x14ac:dyDescent="0.2">
      <c r="A23" s="23"/>
      <c r="B23" s="542" t="s">
        <v>12</v>
      </c>
      <c r="C23" s="553"/>
      <c r="D23" s="49">
        <f>D21</f>
        <v>0</v>
      </c>
      <c r="E23" s="49">
        <f>E21</f>
        <v>1344628.88</v>
      </c>
      <c r="F23" s="49">
        <f>F21</f>
        <v>2574433.5299999998</v>
      </c>
      <c r="G23" s="49"/>
      <c r="H23" s="49">
        <f>H21</f>
        <v>3919062.41</v>
      </c>
      <c r="I23" s="46"/>
    </row>
    <row r="24" spans="1:10" x14ac:dyDescent="0.2">
      <c r="A24" s="540" t="s">
        <v>13</v>
      </c>
      <c r="B24" s="541"/>
      <c r="C24" s="541"/>
      <c r="D24" s="541"/>
      <c r="E24" s="541"/>
      <c r="F24" s="541"/>
      <c r="G24" s="541"/>
      <c r="H24" s="541"/>
      <c r="I24" s="46"/>
    </row>
    <row r="25" spans="1:10" ht="19.5" hidden="1" customHeight="1" x14ac:dyDescent="0.2">
      <c r="A25" s="25">
        <v>19</v>
      </c>
      <c r="B25" s="26" t="s">
        <v>14</v>
      </c>
      <c r="C25" s="26" t="s">
        <v>15</v>
      </c>
      <c r="D25" s="27"/>
      <c r="E25" s="28"/>
      <c r="F25" s="29"/>
      <c r="G25" s="29"/>
      <c r="H25" s="30">
        <f t="shared" ref="H25" si="0">SUM(E25:G25)</f>
        <v>0</v>
      </c>
      <c r="I25" s="46"/>
    </row>
    <row r="26" spans="1:10" x14ac:dyDescent="0.2">
      <c r="A26" s="23"/>
      <c r="B26" s="542" t="s">
        <v>16</v>
      </c>
      <c r="C26" s="553"/>
      <c r="D26" s="29"/>
      <c r="E26" s="31"/>
      <c r="F26" s="32"/>
      <c r="G26" s="32"/>
      <c r="H26" s="31"/>
      <c r="I26" s="46"/>
    </row>
    <row r="27" spans="1:10" x14ac:dyDescent="0.2">
      <c r="A27" s="23"/>
      <c r="B27" s="542" t="s">
        <v>17</v>
      </c>
      <c r="C27" s="553"/>
      <c r="D27" s="49">
        <f>D23+D26</f>
        <v>0</v>
      </c>
      <c r="E27" s="49">
        <f t="shared" ref="E27:H27" si="1">E23+E26</f>
        <v>1344628.88</v>
      </c>
      <c r="F27" s="49">
        <f t="shared" si="1"/>
        <v>2574433.5299999998</v>
      </c>
      <c r="G27" s="49"/>
      <c r="H27" s="49">
        <f t="shared" si="1"/>
        <v>3919062.41</v>
      </c>
      <c r="I27" s="46"/>
    </row>
    <row r="28" spans="1:10" ht="15" customHeight="1" x14ac:dyDescent="0.2">
      <c r="A28" s="540" t="s">
        <v>18</v>
      </c>
      <c r="B28" s="541"/>
      <c r="C28" s="541"/>
      <c r="D28" s="541"/>
      <c r="E28" s="541"/>
      <c r="F28" s="541"/>
      <c r="G28" s="541"/>
      <c r="H28" s="541"/>
      <c r="I28" s="46"/>
    </row>
    <row r="29" spans="1:10" ht="15.95" customHeight="1" x14ac:dyDescent="0.2">
      <c r="A29" s="25">
        <v>2</v>
      </c>
      <c r="B29" s="26" t="s">
        <v>187</v>
      </c>
      <c r="C29" s="26" t="s">
        <v>183</v>
      </c>
      <c r="D29" s="29"/>
      <c r="E29" s="29"/>
      <c r="F29" s="29"/>
      <c r="G29" s="50">
        <f>'ОСР 09-01 24'!H22*H13</f>
        <v>254542.72</v>
      </c>
      <c r="H29" s="50">
        <f>SUM(D29:G29)</f>
        <v>254542.72</v>
      </c>
      <c r="I29" s="46">
        <f>I20</f>
        <v>25</v>
      </c>
    </row>
    <row r="30" spans="1:10" ht="12.75" customHeight="1" x14ac:dyDescent="0.2">
      <c r="A30" s="23"/>
      <c r="B30" s="542" t="s">
        <v>19</v>
      </c>
      <c r="C30" s="542"/>
      <c r="D30" s="33"/>
      <c r="E30" s="33"/>
      <c r="F30" s="33"/>
      <c r="G30" s="49">
        <f>SUM(G29:G29)</f>
        <v>254542.72</v>
      </c>
      <c r="H30" s="49">
        <f>SUM(H29:H29)</f>
        <v>254542.72</v>
      </c>
      <c r="I30" s="46"/>
    </row>
    <row r="31" spans="1:10" x14ac:dyDescent="0.2">
      <c r="A31" s="23"/>
      <c r="B31" s="542" t="s">
        <v>20</v>
      </c>
      <c r="C31" s="542"/>
      <c r="D31" s="49">
        <f>D27+D30</f>
        <v>0</v>
      </c>
      <c r="E31" s="49">
        <f>E27+E30</f>
        <v>1344628.88</v>
      </c>
      <c r="F31" s="49">
        <f>F27+F30</f>
        <v>2574433.5299999998</v>
      </c>
      <c r="G31" s="49">
        <f>G27+G30</f>
        <v>254542.72</v>
      </c>
      <c r="H31" s="49">
        <f>H27+H30</f>
        <v>4173605.13</v>
      </c>
      <c r="I31" s="46"/>
    </row>
    <row r="32" spans="1:10" ht="12.75" customHeight="1" x14ac:dyDescent="0.2">
      <c r="A32" s="543" t="s">
        <v>21</v>
      </c>
      <c r="B32" s="544"/>
      <c r="C32" s="544"/>
      <c r="D32" s="544"/>
      <c r="E32" s="544"/>
      <c r="F32" s="544"/>
      <c r="G32" s="544"/>
      <c r="H32" s="545"/>
      <c r="I32" s="46"/>
    </row>
    <row r="33" spans="1:12" ht="25.5" x14ac:dyDescent="0.2">
      <c r="A33" s="25">
        <v>3</v>
      </c>
      <c r="B33" s="26" t="s">
        <v>412</v>
      </c>
      <c r="C33" s="26" t="s">
        <v>413</v>
      </c>
      <c r="D33" s="29"/>
      <c r="E33" s="34"/>
      <c r="F33" s="34"/>
      <c r="G33" s="44">
        <f>(H31+G37)*15.418%</f>
        <v>688530.49</v>
      </c>
      <c r="H33" s="44">
        <f t="shared" ref="H33" si="2">SUM(D33:G33)</f>
        <v>688530.49</v>
      </c>
      <c r="I33" s="46"/>
    </row>
    <row r="34" spans="1:12" ht="27" customHeight="1" x14ac:dyDescent="0.2">
      <c r="A34" s="23"/>
      <c r="B34" s="546" t="s">
        <v>22</v>
      </c>
      <c r="C34" s="547"/>
      <c r="D34" s="34"/>
      <c r="E34" s="35"/>
      <c r="F34" s="35"/>
      <c r="G34" s="35">
        <f>SUM(G33:G33)</f>
        <v>688530.49</v>
      </c>
      <c r="H34" s="35">
        <f>SUM(H33:H33)</f>
        <v>688530.49</v>
      </c>
      <c r="I34" s="46"/>
    </row>
    <row r="35" spans="1:12" ht="56.45" customHeight="1" x14ac:dyDescent="0.2">
      <c r="A35" s="543" t="s">
        <v>34</v>
      </c>
      <c r="B35" s="544"/>
      <c r="C35" s="544"/>
      <c r="D35" s="544"/>
      <c r="E35" s="544"/>
      <c r="F35" s="544"/>
      <c r="G35" s="544"/>
      <c r="H35" s="545"/>
      <c r="I35" s="46"/>
    </row>
    <row r="36" spans="1:12" ht="15.95" customHeight="1" x14ac:dyDescent="0.2">
      <c r="A36" s="25">
        <v>4</v>
      </c>
      <c r="B36" s="26" t="s">
        <v>33</v>
      </c>
      <c r="C36" s="26" t="s">
        <v>32</v>
      </c>
      <c r="D36" s="85"/>
      <c r="E36" s="85"/>
      <c r="F36" s="85"/>
      <c r="G36" s="50">
        <f>H31*0.07</f>
        <v>292152.36</v>
      </c>
      <c r="H36" s="50">
        <f>SUM(D36:G36)</f>
        <v>292152.36</v>
      </c>
      <c r="I36" s="70"/>
      <c r="J36" s="36"/>
    </row>
    <row r="37" spans="1:12" ht="117" customHeight="1" x14ac:dyDescent="0.2">
      <c r="A37" s="23"/>
      <c r="B37" s="546" t="s">
        <v>35</v>
      </c>
      <c r="C37" s="547"/>
      <c r="D37" s="49"/>
      <c r="E37" s="49"/>
      <c r="F37" s="49"/>
      <c r="G37" s="49">
        <f>G36</f>
        <v>292152.36</v>
      </c>
      <c r="H37" s="49">
        <f>H36</f>
        <v>292152.36</v>
      </c>
      <c r="I37" s="70"/>
    </row>
    <row r="38" spans="1:12" x14ac:dyDescent="0.2">
      <c r="A38" s="23"/>
      <c r="B38" s="546" t="s">
        <v>23</v>
      </c>
      <c r="C38" s="547"/>
      <c r="D38" s="49">
        <f>D37+D34+D31</f>
        <v>0</v>
      </c>
      <c r="E38" s="49">
        <f t="shared" ref="E38:F38" si="3">E37+E34+E31</f>
        <v>1344628.88</v>
      </c>
      <c r="F38" s="49">
        <f t="shared" si="3"/>
        <v>2574433.5299999998</v>
      </c>
      <c r="G38" s="49">
        <f>G37+G34+G31</f>
        <v>1235225.57</v>
      </c>
      <c r="H38" s="49">
        <f>H37+H34+H31</f>
        <v>5154287.9800000004</v>
      </c>
      <c r="I38" s="70"/>
    </row>
    <row r="39" spans="1:12" x14ac:dyDescent="0.2">
      <c r="A39" s="543" t="s">
        <v>398</v>
      </c>
      <c r="B39" s="548"/>
      <c r="C39" s="549"/>
      <c r="D39" s="49">
        <f>D38</f>
        <v>0</v>
      </c>
      <c r="E39" s="49">
        <f t="shared" ref="E39:F39" si="4">E38</f>
        <v>1344628.88</v>
      </c>
      <c r="F39" s="49">
        <f t="shared" si="4"/>
        <v>2574433.5299999998</v>
      </c>
      <c r="G39" s="49">
        <f>G38</f>
        <v>1235225.57</v>
      </c>
      <c r="H39" s="49">
        <f>H38</f>
        <v>5154287.9800000004</v>
      </c>
      <c r="I39" s="70"/>
    </row>
    <row r="40" spans="1:12" x14ac:dyDescent="0.2">
      <c r="A40" s="25">
        <v>5</v>
      </c>
      <c r="B40" s="73"/>
      <c r="C40" s="26" t="s">
        <v>36</v>
      </c>
      <c r="D40" s="50">
        <f>D39*1%</f>
        <v>0</v>
      </c>
      <c r="E40" s="50">
        <f t="shared" ref="E40" si="5">E39*1%</f>
        <v>13446.29</v>
      </c>
      <c r="F40" s="50">
        <f>F39*1%</f>
        <v>25744.34</v>
      </c>
      <c r="G40" s="50">
        <f>G39*1%</f>
        <v>12352.26</v>
      </c>
      <c r="H40" s="50">
        <f>SUM(D40:G40)</f>
        <v>51542.89</v>
      </c>
      <c r="I40" s="70"/>
    </row>
    <row r="41" spans="1:12" s="3" customFormat="1" ht="16.5" customHeight="1" x14ac:dyDescent="0.2">
      <c r="A41" s="74"/>
      <c r="B41" s="542" t="s">
        <v>37</v>
      </c>
      <c r="C41" s="550"/>
      <c r="D41" s="49">
        <f>D39+D40</f>
        <v>0</v>
      </c>
      <c r="E41" s="49">
        <f t="shared" ref="E41:G41" si="6">E39+E40</f>
        <v>1358075.17</v>
      </c>
      <c r="F41" s="49">
        <f t="shared" si="6"/>
        <v>2600177.87</v>
      </c>
      <c r="G41" s="49">
        <f t="shared" si="6"/>
        <v>1247577.83</v>
      </c>
      <c r="H41" s="49">
        <f>H39+H40</f>
        <v>5205830.87</v>
      </c>
      <c r="I41" s="75"/>
    </row>
    <row r="42" spans="1:12" ht="18" customHeight="1" x14ac:dyDescent="0.2">
      <c r="A42" s="25">
        <v>6</v>
      </c>
      <c r="B42" s="26"/>
      <c r="C42" s="26" t="s">
        <v>24</v>
      </c>
      <c r="D42" s="49">
        <f>D41*0.2</f>
        <v>0</v>
      </c>
      <c r="E42" s="49">
        <f>E41*0.2</f>
        <v>271615.03000000003</v>
      </c>
      <c r="F42" s="49">
        <f>F41*0.2</f>
        <v>520035.57</v>
      </c>
      <c r="G42" s="49">
        <f>G41*0.2</f>
        <v>249515.57</v>
      </c>
      <c r="H42" s="49">
        <f>H41*0.2</f>
        <v>1041166.17</v>
      </c>
      <c r="I42" s="70"/>
    </row>
    <row r="43" spans="1:12" s="37" customFormat="1" ht="18" customHeight="1" x14ac:dyDescent="0.2">
      <c r="A43" s="52"/>
      <c r="B43" s="551" t="s">
        <v>29</v>
      </c>
      <c r="C43" s="552"/>
      <c r="D43" s="49">
        <f>D41+D42</f>
        <v>0</v>
      </c>
      <c r="E43" s="49">
        <f>E41+E42</f>
        <v>1629690.2</v>
      </c>
      <c r="F43" s="49">
        <f>F41+F42</f>
        <v>3120213.44</v>
      </c>
      <c r="G43" s="49">
        <f>G41+G42</f>
        <v>1497093.4</v>
      </c>
      <c r="H43" s="49">
        <f>H41+H42</f>
        <v>6246997.04</v>
      </c>
      <c r="I43" s="76"/>
      <c r="K43" s="218"/>
      <c r="L43" s="198"/>
    </row>
    <row r="44" spans="1:12" x14ac:dyDescent="0.2">
      <c r="A44" s="17"/>
      <c r="B44" s="18"/>
      <c r="C44" s="18"/>
      <c r="D44" s="38"/>
      <c r="E44" s="38"/>
      <c r="F44" s="38"/>
      <c r="G44" s="38"/>
      <c r="H44" s="38"/>
    </row>
    <row r="45" spans="1:12" s="40" customFormat="1" ht="21" customHeight="1" x14ac:dyDescent="0.2">
      <c r="A45" s="583"/>
      <c r="B45" s="583"/>
      <c r="C45" s="583"/>
      <c r="D45" s="39"/>
      <c r="E45" s="39"/>
      <c r="F45" s="39"/>
      <c r="G45" s="39"/>
      <c r="H45" s="39"/>
    </row>
    <row r="46" spans="1:12" s="40" customFormat="1" ht="14.25" customHeight="1" x14ac:dyDescent="0.2">
      <c r="A46" s="581"/>
      <c r="B46" s="581"/>
      <c r="C46" s="581"/>
      <c r="D46" s="39"/>
      <c r="E46" s="39"/>
      <c r="F46" s="39"/>
      <c r="G46" s="582"/>
      <c r="H46" s="582"/>
    </row>
    <row r="47" spans="1:12" s="41" customFormat="1" ht="12.75" customHeight="1" x14ac:dyDescent="0.2">
      <c r="A47" s="580"/>
      <c r="B47" s="580"/>
      <c r="C47" s="580"/>
      <c r="D47" s="580"/>
      <c r="E47" s="580"/>
      <c r="F47" s="580"/>
      <c r="G47" s="580"/>
      <c r="H47" s="580"/>
    </row>
    <row r="48" spans="1:12" s="40" customFormat="1" ht="21" customHeight="1" x14ac:dyDescent="0.2">
      <c r="A48" s="583"/>
      <c r="B48" s="583"/>
      <c r="C48" s="583"/>
      <c r="D48" s="39"/>
      <c r="E48" s="39"/>
      <c r="F48" s="39"/>
      <c r="G48" s="39"/>
      <c r="H48" s="39"/>
    </row>
    <row r="49" spans="1:8" s="40" customFormat="1" ht="37.5" customHeight="1" x14ac:dyDescent="0.2">
      <c r="A49" s="582"/>
      <c r="B49" s="582"/>
      <c r="C49" s="582"/>
      <c r="D49" s="39"/>
      <c r="E49" s="39"/>
      <c r="F49" s="39"/>
      <c r="G49" s="582"/>
      <c r="H49" s="582"/>
    </row>
    <row r="50" spans="1:8" s="41" customFormat="1" ht="15.6" customHeight="1" x14ac:dyDescent="0.2">
      <c r="A50" s="580"/>
      <c r="B50" s="580"/>
      <c r="C50" s="580"/>
      <c r="D50" s="580"/>
      <c r="E50" s="580"/>
      <c r="F50" s="580"/>
      <c r="G50" s="580"/>
      <c r="H50" s="580"/>
    </row>
    <row r="51" spans="1:8" x14ac:dyDescent="0.2">
      <c r="C51" s="4"/>
    </row>
    <row r="52" spans="1:8" x14ac:dyDescent="0.2">
      <c r="H52" s="51"/>
    </row>
    <row r="53" spans="1:8" x14ac:dyDescent="0.2">
      <c r="H53" s="51"/>
    </row>
  </sheetData>
  <mergeCells count="51">
    <mergeCell ref="A10:H10"/>
    <mergeCell ref="C1:G1"/>
    <mergeCell ref="A3:C3"/>
    <mergeCell ref="E3:H3"/>
    <mergeCell ref="A4:C4"/>
    <mergeCell ref="A5:D5"/>
    <mergeCell ref="E5:H5"/>
    <mergeCell ref="A6:D6"/>
    <mergeCell ref="E6:H6"/>
    <mergeCell ref="A8:C8"/>
    <mergeCell ref="E8:F8"/>
    <mergeCell ref="A9:H9"/>
    <mergeCell ref="C11:E11"/>
    <mergeCell ref="A12:H12"/>
    <mergeCell ref="F13:G13"/>
    <mergeCell ref="A14:A17"/>
    <mergeCell ref="B14:B17"/>
    <mergeCell ref="C14:C17"/>
    <mergeCell ref="D14:G14"/>
    <mergeCell ref="H14:H17"/>
    <mergeCell ref="B27:C27"/>
    <mergeCell ref="I14:I17"/>
    <mergeCell ref="D15:D17"/>
    <mergeCell ref="E15:E17"/>
    <mergeCell ref="F15:F17"/>
    <mergeCell ref="G15:G17"/>
    <mergeCell ref="A19:H19"/>
    <mergeCell ref="B21:C21"/>
    <mergeCell ref="A22:H22"/>
    <mergeCell ref="B23:C23"/>
    <mergeCell ref="A24:H24"/>
    <mergeCell ref="B26:C26"/>
    <mergeCell ref="A45:C45"/>
    <mergeCell ref="A28:H28"/>
    <mergeCell ref="B30:C30"/>
    <mergeCell ref="B31:C31"/>
    <mergeCell ref="A32:H32"/>
    <mergeCell ref="B34:C34"/>
    <mergeCell ref="A35:H35"/>
    <mergeCell ref="B37:C37"/>
    <mergeCell ref="B38:C38"/>
    <mergeCell ref="A39:C39"/>
    <mergeCell ref="B41:C41"/>
    <mergeCell ref="B43:C43"/>
    <mergeCell ref="A50:H50"/>
    <mergeCell ref="A46:C46"/>
    <mergeCell ref="G46:H46"/>
    <mergeCell ref="A47:H47"/>
    <mergeCell ref="A48:C48"/>
    <mergeCell ref="A49:C49"/>
    <mergeCell ref="G49:H49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workbookViewId="0">
      <selection activeCell="I16" sqref="I16:I17"/>
    </sheetView>
  </sheetViews>
  <sheetFormatPr defaultRowHeight="15.75" x14ac:dyDescent="0.25"/>
  <cols>
    <col min="1" max="1" width="18.42578125" style="92" customWidth="1"/>
    <col min="2" max="2" width="28.5703125" style="92" bestFit="1" customWidth="1"/>
    <col min="3" max="3" width="68.5703125" style="92" bestFit="1" customWidth="1"/>
    <col min="4" max="4" width="22.140625" style="92" customWidth="1"/>
    <col min="5" max="7" width="17.140625" style="92" bestFit="1" customWidth="1"/>
    <col min="8" max="8" width="24" style="92" customWidth="1"/>
    <col min="9" max="9" width="14.42578125" style="92" customWidth="1"/>
    <col min="10" max="10" width="24" style="92" customWidth="1"/>
    <col min="11" max="16384" width="9.140625" style="92"/>
  </cols>
  <sheetData>
    <row r="1" spans="1:9" x14ac:dyDescent="0.25">
      <c r="A1" s="90" t="s">
        <v>161</v>
      </c>
      <c r="B1" s="91"/>
      <c r="C1" s="90"/>
      <c r="D1" s="90"/>
      <c r="E1" s="90"/>
      <c r="F1" s="90"/>
      <c r="G1" s="90"/>
      <c r="H1" s="90"/>
    </row>
    <row r="2" spans="1:9" x14ac:dyDescent="0.25">
      <c r="A2" s="91" t="s">
        <v>47</v>
      </c>
      <c r="B2" s="93"/>
    </row>
    <row r="3" spans="1:9" x14ac:dyDescent="0.25">
      <c r="A3" s="94"/>
      <c r="B3" s="93"/>
      <c r="C3" s="574"/>
      <c r="D3" s="574"/>
      <c r="E3" s="574"/>
      <c r="F3" s="574"/>
      <c r="G3" s="574"/>
      <c r="H3" s="574"/>
    </row>
    <row r="4" spans="1:9" x14ac:dyDescent="0.25">
      <c r="A4" s="91" t="s">
        <v>47</v>
      </c>
      <c r="B4" s="95"/>
      <c r="C4" s="96"/>
    </row>
    <row r="5" spans="1:9" ht="38.25" customHeight="1" x14ac:dyDescent="0.25">
      <c r="A5" s="91" t="s">
        <v>47</v>
      </c>
      <c r="B5" s="95" t="s">
        <v>140</v>
      </c>
      <c r="C5" s="560" t="s">
        <v>420</v>
      </c>
      <c r="D5" s="560"/>
      <c r="E5" s="560"/>
      <c r="F5" s="560"/>
      <c r="G5" s="560"/>
      <c r="H5" s="560"/>
      <c r="I5" s="110"/>
    </row>
    <row r="6" spans="1:9" x14ac:dyDescent="0.25">
      <c r="A6" s="91"/>
      <c r="B6" s="91"/>
    </row>
    <row r="7" spans="1:9" x14ac:dyDescent="0.25">
      <c r="A7" s="90"/>
      <c r="B7" s="93"/>
      <c r="C7" s="90" t="s">
        <v>141</v>
      </c>
      <c r="D7" s="90"/>
      <c r="E7" s="90"/>
      <c r="F7" s="90"/>
      <c r="G7" s="90"/>
      <c r="H7" s="90"/>
    </row>
    <row r="8" spans="1:9" x14ac:dyDescent="0.25">
      <c r="A8" s="91" t="s">
        <v>47</v>
      </c>
      <c r="B8" s="95"/>
    </row>
    <row r="9" spans="1:9" x14ac:dyDescent="0.25">
      <c r="A9" s="94"/>
      <c r="B9" s="95" t="s">
        <v>142</v>
      </c>
      <c r="C9" s="575" t="s">
        <v>143</v>
      </c>
      <c r="D9" s="575"/>
      <c r="E9" s="575"/>
      <c r="F9" s="575"/>
      <c r="G9" s="575"/>
      <c r="H9" s="575"/>
    </row>
    <row r="10" spans="1:9" x14ac:dyDescent="0.25">
      <c r="A10" s="91" t="s">
        <v>47</v>
      </c>
    </row>
    <row r="11" spans="1:9" x14ac:dyDescent="0.25">
      <c r="A11" s="95" t="s">
        <v>421</v>
      </c>
      <c r="B11" s="95"/>
    </row>
    <row r="12" spans="1:9" x14ac:dyDescent="0.25">
      <c r="A12" s="576" t="s">
        <v>52</v>
      </c>
      <c r="B12" s="577" t="s">
        <v>44</v>
      </c>
      <c r="C12" s="578" t="s">
        <v>144</v>
      </c>
      <c r="D12" s="579" t="s">
        <v>43</v>
      </c>
      <c r="E12" s="579" t="s">
        <v>47</v>
      </c>
      <c r="F12" s="579" t="s">
        <v>47</v>
      </c>
      <c r="G12" s="579" t="s">
        <v>47</v>
      </c>
      <c r="H12" s="579" t="s">
        <v>47</v>
      </c>
      <c r="I12" s="92" t="s">
        <v>54</v>
      </c>
    </row>
    <row r="13" spans="1:9" ht="31.5" x14ac:dyDescent="0.25">
      <c r="A13" s="576" t="s">
        <v>47</v>
      </c>
      <c r="B13" s="577"/>
      <c r="C13" s="578" t="s">
        <v>47</v>
      </c>
      <c r="D13" s="97" t="s">
        <v>145</v>
      </c>
      <c r="E13" s="97" t="s">
        <v>2</v>
      </c>
      <c r="F13" s="97" t="s">
        <v>50</v>
      </c>
      <c r="G13" s="97" t="s">
        <v>51</v>
      </c>
      <c r="H13" s="97" t="s">
        <v>55</v>
      </c>
    </row>
    <row r="14" spans="1:9" x14ac:dyDescent="0.25">
      <c r="A14" s="98">
        <v>1</v>
      </c>
      <c r="B14" s="99">
        <v>2</v>
      </c>
      <c r="C14" s="100">
        <v>3</v>
      </c>
      <c r="D14" s="97">
        <v>4</v>
      </c>
      <c r="E14" s="97">
        <v>5</v>
      </c>
      <c r="F14" s="97">
        <v>6</v>
      </c>
      <c r="G14" s="97">
        <v>7</v>
      </c>
      <c r="H14" s="97">
        <v>8</v>
      </c>
    </row>
    <row r="15" spans="1:9" ht="25.5" x14ac:dyDescent="0.25">
      <c r="A15" s="101">
        <v>1</v>
      </c>
      <c r="B15" s="197" t="s">
        <v>31</v>
      </c>
      <c r="C15" s="202" t="s">
        <v>568</v>
      </c>
      <c r="D15" s="102">
        <v>0</v>
      </c>
      <c r="E15" s="102">
        <f>'ЛСР 02-01-01'!N128*I15</f>
        <v>27670</v>
      </c>
      <c r="F15" s="102">
        <f>'ЛСР 02-01-01'!N136*I15</f>
        <v>77805</v>
      </c>
      <c r="G15" s="102"/>
      <c r="H15" s="102">
        <f>D15+E15+F15+G15</f>
        <v>105475</v>
      </c>
      <c r="I15" s="207">
        <f>[1]Лист1!I19</f>
        <v>5</v>
      </c>
    </row>
    <row r="16" spans="1:9" ht="25.5" x14ac:dyDescent="0.25">
      <c r="A16" s="101"/>
      <c r="B16" s="197" t="s">
        <v>396</v>
      </c>
      <c r="C16" s="202" t="s">
        <v>569</v>
      </c>
      <c r="D16" s="102"/>
      <c r="E16" s="102">
        <f>'ЛСР 02-02-01'!N128*I16</f>
        <v>347200</v>
      </c>
      <c r="F16" s="102">
        <f>'ЛСР 02-02-01'!N136*I16</f>
        <v>804000</v>
      </c>
      <c r="G16" s="102"/>
      <c r="H16" s="102">
        <f t="shared" ref="H16:H17" si="0">D16+E16+F16+G16</f>
        <v>1151200</v>
      </c>
      <c r="I16" s="210">
        <f>[1]Лист1!I20</f>
        <v>32</v>
      </c>
    </row>
    <row r="17" spans="1:9" x14ac:dyDescent="0.25">
      <c r="A17" s="101"/>
      <c r="B17" s="197" t="s">
        <v>397</v>
      </c>
      <c r="C17" s="202" t="s">
        <v>570</v>
      </c>
      <c r="D17" s="102"/>
      <c r="E17" s="102">
        <f>'ЛСР 02-03-01'!N167*I17</f>
        <v>862150</v>
      </c>
      <c r="F17" s="102">
        <f>'ЛСР 02-03-01'!N175*I17</f>
        <v>1486600</v>
      </c>
      <c r="G17" s="102"/>
      <c r="H17" s="102">
        <f t="shared" si="0"/>
        <v>2348750</v>
      </c>
      <c r="I17" s="210">
        <f>[1]Лист1!I21</f>
        <v>50</v>
      </c>
    </row>
    <row r="18" spans="1:9" x14ac:dyDescent="0.25">
      <c r="A18" s="97"/>
      <c r="B18" s="43"/>
      <c r="C18" s="103" t="s">
        <v>146</v>
      </c>
      <c r="D18" s="102">
        <f>SUM(D15:D17)</f>
        <v>0</v>
      </c>
      <c r="E18" s="102">
        <f>SUM(E15:E17)</f>
        <v>1237020</v>
      </c>
      <c r="F18" s="102">
        <f>SUM(F15:F17)</f>
        <v>2368405</v>
      </c>
      <c r="G18" s="102">
        <f>SUM(G15:G17)</f>
        <v>0</v>
      </c>
      <c r="H18" s="102">
        <f>SUM(H15:H17)</f>
        <v>3605425</v>
      </c>
    </row>
    <row r="19" spans="1:9" ht="25.5" x14ac:dyDescent="0.25">
      <c r="A19" s="101">
        <v>2</v>
      </c>
      <c r="B19" s="43" t="s">
        <v>147</v>
      </c>
      <c r="C19" s="101" t="s">
        <v>148</v>
      </c>
      <c r="D19" s="102"/>
      <c r="E19" s="102"/>
      <c r="F19" s="102"/>
      <c r="G19" s="102"/>
      <c r="H19" s="102"/>
    </row>
    <row r="20" spans="1:9" ht="38.25" x14ac:dyDescent="0.25">
      <c r="A20" s="101">
        <v>3</v>
      </c>
      <c r="B20" s="43" t="s">
        <v>149</v>
      </c>
      <c r="C20" s="101" t="s">
        <v>150</v>
      </c>
      <c r="D20" s="102"/>
      <c r="E20" s="102"/>
      <c r="F20" s="102"/>
      <c r="G20" s="102"/>
      <c r="H20" s="102"/>
    </row>
    <row r="21" spans="1:9" x14ac:dyDescent="0.25">
      <c r="A21" s="97"/>
      <c r="B21" s="103"/>
      <c r="C21" s="103" t="s">
        <v>146</v>
      </c>
      <c r="D21" s="102">
        <f>D20+D19</f>
        <v>0</v>
      </c>
      <c r="E21" s="102">
        <f t="shared" ref="E21:F21" si="1">E20+E19</f>
        <v>0</v>
      </c>
      <c r="F21" s="102">
        <f t="shared" si="1"/>
        <v>0</v>
      </c>
      <c r="G21" s="102"/>
      <c r="H21" s="102">
        <f t="shared" ref="H21:H22" si="2">G21+F21+E21+D21</f>
        <v>0</v>
      </c>
    </row>
    <row r="22" spans="1:9" x14ac:dyDescent="0.25">
      <c r="A22" s="97"/>
      <c r="B22" s="103"/>
      <c r="C22" s="103" t="s">
        <v>151</v>
      </c>
      <c r="D22" s="102">
        <f>D21+D18</f>
        <v>0</v>
      </c>
      <c r="E22" s="102">
        <f t="shared" ref="E22:G22" si="3">E21+E18</f>
        <v>1237020</v>
      </c>
      <c r="F22" s="102">
        <f t="shared" si="3"/>
        <v>2368405</v>
      </c>
      <c r="G22" s="102">
        <f t="shared" si="3"/>
        <v>0</v>
      </c>
      <c r="H22" s="102">
        <f t="shared" si="2"/>
        <v>3605425</v>
      </c>
    </row>
    <row r="23" spans="1:9" x14ac:dyDescent="0.25">
      <c r="A23" s="97"/>
      <c r="B23" s="103"/>
      <c r="C23" s="101" t="s">
        <v>60</v>
      </c>
      <c r="D23" s="102"/>
      <c r="E23" s="102"/>
      <c r="F23" s="102"/>
      <c r="G23" s="102"/>
      <c r="H23" s="102"/>
    </row>
    <row r="24" spans="1:9" x14ac:dyDescent="0.25">
      <c r="A24" s="97"/>
      <c r="B24" s="103"/>
      <c r="C24" s="101" t="s">
        <v>62</v>
      </c>
      <c r="D24" s="102"/>
      <c r="E24" s="102"/>
      <c r="F24" s="102"/>
      <c r="G24" s="102"/>
      <c r="H24" s="102"/>
    </row>
    <row r="25" spans="1:9" x14ac:dyDescent="0.25">
      <c r="A25" s="97"/>
      <c r="B25" s="103"/>
      <c r="C25" s="101" t="s">
        <v>152</v>
      </c>
      <c r="D25" s="102"/>
      <c r="E25" s="102"/>
      <c r="F25" s="102"/>
      <c r="G25" s="102"/>
      <c r="H25" s="102"/>
    </row>
    <row r="26" spans="1:9" x14ac:dyDescent="0.25">
      <c r="A26" s="97"/>
      <c r="B26" s="103"/>
      <c r="C26" s="101" t="s">
        <v>153</v>
      </c>
      <c r="D26" s="102"/>
      <c r="E26" s="102"/>
      <c r="F26" s="102"/>
      <c r="G26" s="102"/>
      <c r="H26" s="102"/>
    </row>
    <row r="27" spans="1:9" x14ac:dyDescent="0.25">
      <c r="A27" s="97"/>
      <c r="B27" s="103"/>
      <c r="C27" s="101" t="s">
        <v>154</v>
      </c>
      <c r="D27" s="102"/>
      <c r="E27" s="102"/>
      <c r="F27" s="102"/>
      <c r="G27" s="102"/>
      <c r="H27" s="102"/>
    </row>
    <row r="28" spans="1:9" x14ac:dyDescent="0.25">
      <c r="A28" s="97"/>
      <c r="B28" s="106"/>
      <c r="C28" s="101" t="s">
        <v>155</v>
      </c>
      <c r="D28" s="102"/>
      <c r="E28" s="102"/>
      <c r="F28" s="102"/>
      <c r="G28" s="102"/>
      <c r="H28" s="102"/>
    </row>
    <row r="29" spans="1:9" x14ac:dyDescent="0.25">
      <c r="A29" s="98"/>
      <c r="B29" s="107"/>
      <c r="C29" s="108" t="s">
        <v>156</v>
      </c>
      <c r="D29" s="102"/>
      <c r="E29" s="102"/>
      <c r="F29" s="102"/>
      <c r="G29" s="102"/>
      <c r="H29" s="102"/>
    </row>
    <row r="30" spans="1:9" x14ac:dyDescent="0.25">
      <c r="B30" s="92" t="s">
        <v>157</v>
      </c>
      <c r="H30" s="104"/>
    </row>
    <row r="31" spans="1:9" x14ac:dyDescent="0.25">
      <c r="B31" s="92" t="s">
        <v>158</v>
      </c>
      <c r="H31" s="104"/>
    </row>
    <row r="32" spans="1:9" x14ac:dyDescent="0.25">
      <c r="H32" s="104"/>
    </row>
  </sheetData>
  <mergeCells count="7">
    <mergeCell ref="C3:H3"/>
    <mergeCell ref="C5:H5"/>
    <mergeCell ref="C9:H9"/>
    <mergeCell ref="A12:A13"/>
    <mergeCell ref="B12:B13"/>
    <mergeCell ref="C12:C13"/>
    <mergeCell ref="D12:H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workbookViewId="0">
      <selection activeCell="I16" sqref="I16:I17"/>
    </sheetView>
  </sheetViews>
  <sheetFormatPr defaultRowHeight="15.75" x14ac:dyDescent="0.25"/>
  <cols>
    <col min="1" max="1" width="18.42578125" style="92" customWidth="1"/>
    <col min="2" max="2" width="28.5703125" style="92" bestFit="1" customWidth="1"/>
    <col min="3" max="3" width="68.5703125" style="92" bestFit="1" customWidth="1"/>
    <col min="4" max="4" width="22.140625" style="92" customWidth="1"/>
    <col min="5" max="7" width="17.140625" style="92" bestFit="1" customWidth="1"/>
    <col min="8" max="8" width="24" style="92" customWidth="1"/>
    <col min="9" max="9" width="11.28515625" style="92" customWidth="1"/>
    <col min="10" max="10" width="20.42578125" style="92" customWidth="1"/>
    <col min="11" max="16384" width="9.140625" style="92"/>
  </cols>
  <sheetData>
    <row r="1" spans="1:9" x14ac:dyDescent="0.25">
      <c r="A1" s="90"/>
      <c r="B1" s="91"/>
      <c r="C1" s="90"/>
      <c r="D1" s="90"/>
      <c r="E1" s="90"/>
      <c r="F1" s="90"/>
      <c r="G1" s="90"/>
      <c r="H1" s="90"/>
    </row>
    <row r="2" spans="1:9" x14ac:dyDescent="0.25">
      <c r="A2" s="91" t="s">
        <v>47</v>
      </c>
      <c r="B2" s="93"/>
    </row>
    <row r="3" spans="1:9" x14ac:dyDescent="0.25">
      <c r="A3" s="94"/>
      <c r="B3" s="93"/>
      <c r="C3" s="574"/>
      <c r="D3" s="574"/>
      <c r="E3" s="574"/>
      <c r="F3" s="574"/>
      <c r="G3" s="574"/>
      <c r="H3" s="574"/>
    </row>
    <row r="4" spans="1:9" x14ac:dyDescent="0.25">
      <c r="A4" s="91" t="s">
        <v>47</v>
      </c>
      <c r="B4" s="95"/>
      <c r="C4" s="96"/>
    </row>
    <row r="5" spans="1:9" ht="53.25" customHeight="1" x14ac:dyDescent="0.25">
      <c r="A5" s="91" t="s">
        <v>47</v>
      </c>
      <c r="B5" s="95" t="s">
        <v>140</v>
      </c>
      <c r="C5" s="560" t="s">
        <v>420</v>
      </c>
      <c r="D5" s="560"/>
      <c r="E5" s="560"/>
      <c r="F5" s="560"/>
      <c r="G5" s="560"/>
      <c r="H5" s="560"/>
    </row>
    <row r="6" spans="1:9" x14ac:dyDescent="0.25">
      <c r="A6" s="91"/>
      <c r="B6" s="91"/>
    </row>
    <row r="7" spans="1:9" x14ac:dyDescent="0.25">
      <c r="A7" s="90"/>
      <c r="B7" s="93"/>
      <c r="C7" s="90" t="s">
        <v>159</v>
      </c>
      <c r="D7" s="90"/>
      <c r="E7" s="90"/>
      <c r="F7" s="90"/>
      <c r="G7" s="90"/>
      <c r="H7" s="90"/>
    </row>
    <row r="8" spans="1:9" x14ac:dyDescent="0.25">
      <c r="A8" s="91" t="s">
        <v>47</v>
      </c>
      <c r="B8" s="95"/>
    </row>
    <row r="9" spans="1:9" x14ac:dyDescent="0.25">
      <c r="A9" s="94"/>
      <c r="B9" s="95" t="s">
        <v>142</v>
      </c>
      <c r="C9" s="575" t="s">
        <v>160</v>
      </c>
      <c r="D9" s="575"/>
      <c r="E9" s="575"/>
      <c r="F9" s="575"/>
      <c r="G9" s="575"/>
      <c r="H9" s="575"/>
    </row>
    <row r="10" spans="1:9" x14ac:dyDescent="0.25">
      <c r="A10" s="91" t="s">
        <v>47</v>
      </c>
    </row>
    <row r="11" spans="1:9" x14ac:dyDescent="0.25">
      <c r="A11" s="95" t="s">
        <v>421</v>
      </c>
      <c r="B11" s="95"/>
      <c r="I11" s="92" t="s">
        <v>54</v>
      </c>
    </row>
    <row r="12" spans="1:9" x14ac:dyDescent="0.25">
      <c r="A12" s="576" t="s">
        <v>52</v>
      </c>
      <c r="B12" s="577" t="s">
        <v>44</v>
      </c>
      <c r="C12" s="578" t="s">
        <v>144</v>
      </c>
      <c r="D12" s="579" t="s">
        <v>43</v>
      </c>
      <c r="E12" s="579" t="s">
        <v>47</v>
      </c>
      <c r="F12" s="579" t="s">
        <v>47</v>
      </c>
      <c r="G12" s="579" t="s">
        <v>47</v>
      </c>
      <c r="H12" s="579" t="s">
        <v>47</v>
      </c>
    </row>
    <row r="13" spans="1:9" ht="31.5" x14ac:dyDescent="0.25">
      <c r="A13" s="576" t="s">
        <v>47</v>
      </c>
      <c r="B13" s="577"/>
      <c r="C13" s="578" t="s">
        <v>47</v>
      </c>
      <c r="D13" s="97" t="s">
        <v>145</v>
      </c>
      <c r="E13" s="97" t="s">
        <v>2</v>
      </c>
      <c r="F13" s="97" t="s">
        <v>50</v>
      </c>
      <c r="G13" s="97" t="s">
        <v>51</v>
      </c>
      <c r="H13" s="97" t="s">
        <v>55</v>
      </c>
    </row>
    <row r="14" spans="1:9" x14ac:dyDescent="0.25">
      <c r="A14" s="98">
        <v>1</v>
      </c>
      <c r="B14" s="99">
        <v>2</v>
      </c>
      <c r="C14" s="100">
        <v>3</v>
      </c>
      <c r="D14" s="97">
        <v>4</v>
      </c>
      <c r="E14" s="97">
        <v>5</v>
      </c>
      <c r="F14" s="97">
        <v>6</v>
      </c>
      <c r="G14" s="97">
        <v>7</v>
      </c>
      <c r="H14" s="97">
        <v>8</v>
      </c>
    </row>
    <row r="15" spans="1:9" x14ac:dyDescent="0.25">
      <c r="A15" s="101">
        <v>1</v>
      </c>
      <c r="B15" s="144" t="s">
        <v>358</v>
      </c>
      <c r="C15" s="144" t="s">
        <v>361</v>
      </c>
      <c r="D15" s="102"/>
      <c r="E15" s="102"/>
      <c r="F15" s="102"/>
      <c r="G15" s="102">
        <f>'ЛСР 09-01-01'!N73*I15</f>
        <v>2530</v>
      </c>
      <c r="H15" s="102">
        <f>G15+F15+E15+D15</f>
        <v>2530</v>
      </c>
      <c r="I15" s="208">
        <f>[1]Лист1!I22</f>
        <v>5</v>
      </c>
    </row>
    <row r="16" spans="1:9" x14ac:dyDescent="0.25">
      <c r="A16" s="101"/>
      <c r="B16" s="144" t="s">
        <v>359</v>
      </c>
      <c r="C16" s="144" t="s">
        <v>362</v>
      </c>
      <c r="D16" s="102"/>
      <c r="E16" s="102"/>
      <c r="F16" s="102"/>
      <c r="G16" s="102">
        <f>'ЛСР 09-01-02'!N73*I16</f>
        <v>16192</v>
      </c>
      <c r="H16" s="102">
        <f t="shared" ref="H16:H17" si="0">G16+F16+E16+D16</f>
        <v>16192</v>
      </c>
      <c r="I16" s="210">
        <f>[1]Лист1!I23</f>
        <v>32</v>
      </c>
    </row>
    <row r="17" spans="1:9" x14ac:dyDescent="0.25">
      <c r="A17" s="101"/>
      <c r="B17" s="144" t="s">
        <v>360</v>
      </c>
      <c r="C17" s="144" t="s">
        <v>363</v>
      </c>
      <c r="D17" s="102"/>
      <c r="E17" s="102"/>
      <c r="F17" s="102"/>
      <c r="G17" s="102">
        <f>'ЛСР 09-01-03'!N81*I17</f>
        <v>215450</v>
      </c>
      <c r="H17" s="102">
        <f t="shared" si="0"/>
        <v>215450</v>
      </c>
      <c r="I17" s="210">
        <f>[1]Лист1!I24</f>
        <v>50</v>
      </c>
    </row>
    <row r="18" spans="1:9" x14ac:dyDescent="0.25">
      <c r="A18" s="97"/>
      <c r="B18" s="43"/>
      <c r="C18" s="103" t="s">
        <v>146</v>
      </c>
      <c r="D18" s="102"/>
      <c r="E18" s="102"/>
      <c r="F18" s="102"/>
      <c r="G18" s="102">
        <f>SUM(G15:G17)</f>
        <v>234172</v>
      </c>
      <c r="H18" s="102">
        <f>SUM(H15:H17)</f>
        <v>234172</v>
      </c>
      <c r="I18" s="46"/>
    </row>
    <row r="19" spans="1:9" ht="25.5" x14ac:dyDescent="0.25">
      <c r="A19" s="101">
        <v>2</v>
      </c>
      <c r="B19" s="43" t="s">
        <v>147</v>
      </c>
      <c r="C19" s="101" t="s">
        <v>148</v>
      </c>
      <c r="D19" s="102"/>
      <c r="E19" s="102"/>
      <c r="F19" s="102"/>
      <c r="G19" s="102"/>
      <c r="H19" s="102"/>
      <c r="I19" s="109"/>
    </row>
    <row r="20" spans="1:9" ht="38.25" x14ac:dyDescent="0.25">
      <c r="A20" s="101">
        <v>3</v>
      </c>
      <c r="B20" s="43" t="s">
        <v>149</v>
      </c>
      <c r="C20" s="101" t="s">
        <v>150</v>
      </c>
      <c r="D20" s="102"/>
      <c r="E20" s="102"/>
      <c r="F20" s="102"/>
      <c r="G20" s="102"/>
      <c r="H20" s="102"/>
    </row>
    <row r="21" spans="1:9" x14ac:dyDescent="0.25">
      <c r="A21" s="97"/>
      <c r="B21" s="103"/>
      <c r="C21" s="103" t="s">
        <v>146</v>
      </c>
      <c r="D21" s="102"/>
      <c r="E21" s="102"/>
      <c r="F21" s="102"/>
      <c r="G21" s="102"/>
      <c r="H21" s="102"/>
    </row>
    <row r="22" spans="1:9" x14ac:dyDescent="0.25">
      <c r="A22" s="97"/>
      <c r="B22" s="103"/>
      <c r="C22" s="103" t="s">
        <v>151</v>
      </c>
      <c r="D22" s="102">
        <f>D21+D18</f>
        <v>0</v>
      </c>
      <c r="E22" s="102">
        <f t="shared" ref="E22:H22" si="1">E21+E18</f>
        <v>0</v>
      </c>
      <c r="F22" s="102">
        <f t="shared" si="1"/>
        <v>0</v>
      </c>
      <c r="G22" s="102">
        <f t="shared" si="1"/>
        <v>234172</v>
      </c>
      <c r="H22" s="102">
        <f t="shared" si="1"/>
        <v>234172</v>
      </c>
    </row>
    <row r="23" spans="1:9" x14ac:dyDescent="0.25">
      <c r="A23" s="97"/>
      <c r="B23" s="103"/>
      <c r="C23" s="101" t="s">
        <v>60</v>
      </c>
      <c r="D23" s="102"/>
      <c r="E23" s="102"/>
      <c r="F23" s="102"/>
      <c r="G23" s="102"/>
      <c r="H23" s="102"/>
      <c r="I23" s="105"/>
    </row>
    <row r="24" spans="1:9" x14ac:dyDescent="0.25">
      <c r="A24" s="97"/>
      <c r="B24" s="103"/>
      <c r="C24" s="101" t="s">
        <v>62</v>
      </c>
      <c r="D24" s="102"/>
      <c r="E24" s="102"/>
      <c r="F24" s="102"/>
      <c r="G24" s="102"/>
      <c r="H24" s="102"/>
    </row>
    <row r="25" spans="1:9" x14ac:dyDescent="0.25">
      <c r="A25" s="97"/>
      <c r="B25" s="103"/>
      <c r="C25" s="101" t="s">
        <v>152</v>
      </c>
      <c r="D25" s="102"/>
      <c r="E25" s="102"/>
      <c r="F25" s="102"/>
      <c r="G25" s="102"/>
      <c r="H25" s="102"/>
    </row>
    <row r="26" spans="1:9" x14ac:dyDescent="0.25">
      <c r="A26" s="97"/>
      <c r="B26" s="103"/>
      <c r="C26" s="101" t="s">
        <v>153</v>
      </c>
      <c r="D26" s="102"/>
      <c r="E26" s="102"/>
      <c r="F26" s="102"/>
      <c r="G26" s="102"/>
      <c r="H26" s="102"/>
    </row>
    <row r="27" spans="1:9" x14ac:dyDescent="0.25">
      <c r="A27" s="97"/>
      <c r="B27" s="103"/>
      <c r="C27" s="101" t="s">
        <v>154</v>
      </c>
      <c r="D27" s="102"/>
      <c r="E27" s="102"/>
      <c r="F27" s="102"/>
      <c r="G27" s="102"/>
      <c r="H27" s="102"/>
      <c r="I27" s="104"/>
    </row>
    <row r="28" spans="1:9" x14ac:dyDescent="0.25">
      <c r="A28" s="97"/>
      <c r="B28" s="106"/>
      <c r="C28" s="101" t="s">
        <v>155</v>
      </c>
      <c r="D28" s="102"/>
      <c r="E28" s="102"/>
      <c r="F28" s="102"/>
      <c r="G28" s="102"/>
      <c r="H28" s="102"/>
    </row>
    <row r="29" spans="1:9" x14ac:dyDescent="0.25">
      <c r="A29" s="98"/>
      <c r="B29" s="107"/>
      <c r="C29" s="108" t="s">
        <v>156</v>
      </c>
      <c r="D29" s="102"/>
      <c r="E29" s="102"/>
      <c r="F29" s="102"/>
      <c r="G29" s="102"/>
      <c r="H29" s="102"/>
    </row>
    <row r="30" spans="1:9" x14ac:dyDescent="0.25">
      <c r="B30" s="92" t="s">
        <v>157</v>
      </c>
      <c r="H30" s="104"/>
      <c r="I30" s="104"/>
    </row>
    <row r="31" spans="1:9" x14ac:dyDescent="0.25">
      <c r="B31" s="92" t="s">
        <v>158</v>
      </c>
      <c r="H31" s="104"/>
      <c r="I31" s="105"/>
    </row>
    <row r="32" spans="1:9" x14ac:dyDescent="0.25">
      <c r="H32" s="104"/>
    </row>
  </sheetData>
  <mergeCells count="7">
    <mergeCell ref="C3:H3"/>
    <mergeCell ref="C5:H5"/>
    <mergeCell ref="C9:H9"/>
    <mergeCell ref="A12:A13"/>
    <mergeCell ref="B12:B13"/>
    <mergeCell ref="C12:C13"/>
    <mergeCell ref="D12:H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21</vt:i4>
      </vt:variant>
      <vt:variant>
        <vt:lpstr>Именованные диапазоны</vt:lpstr>
      </vt:variant>
      <vt:variant>
        <vt:i4>9</vt:i4>
      </vt:variant>
    </vt:vector>
  </HeadingPairs>
  <TitlesOfParts>
    <vt:vector size="30" baseType="lpstr">
      <vt:lpstr>Сводка затрат</vt:lpstr>
      <vt:lpstr>2021 г.  факт</vt:lpstr>
      <vt:lpstr>2021 обоснование факт (2)</vt:lpstr>
      <vt:lpstr>2023 г.  </vt:lpstr>
      <vt:lpstr>ОСР 02-01 23</vt:lpstr>
      <vt:lpstr>ОСР 09-01 23</vt:lpstr>
      <vt:lpstr>2024 г.  </vt:lpstr>
      <vt:lpstr>ОСР 02-01 24</vt:lpstr>
      <vt:lpstr>ОСР 09-01 24</vt:lpstr>
      <vt:lpstr>2025 г. </vt:lpstr>
      <vt:lpstr>ОСР 02-01 25</vt:lpstr>
      <vt:lpstr>ОСР 09-01 25</vt:lpstr>
      <vt:lpstr>ЛСР 02-01-01</vt:lpstr>
      <vt:lpstr>ЛСР 02-02-01</vt:lpstr>
      <vt:lpstr>ЛСР 02-03-01</vt:lpstr>
      <vt:lpstr>ЛСР 09-01-01</vt:lpstr>
      <vt:lpstr>ЛСР 09-01-02</vt:lpstr>
      <vt:lpstr>ЛСР 09-01-03</vt:lpstr>
      <vt:lpstr>Источники ИЦИ</vt:lpstr>
      <vt:lpstr>Цены на ОБ и МАТ</vt:lpstr>
      <vt:lpstr>Табл.1</vt:lpstr>
      <vt:lpstr>'ЛСР 02-01-01'!Заголовки_для_печати</vt:lpstr>
      <vt:lpstr>'ЛСР 02-02-01'!Заголовки_для_печати</vt:lpstr>
      <vt:lpstr>'ЛСР 02-03-01'!Заголовки_для_печати</vt:lpstr>
      <vt:lpstr>'ЛСР 09-01-01'!Заголовки_для_печати</vt:lpstr>
      <vt:lpstr>'ЛСР 09-01-02'!Заголовки_для_печати</vt:lpstr>
      <vt:lpstr>'ЛСР 09-01-03'!Заголовки_для_печати</vt:lpstr>
      <vt:lpstr>Табл.1!Заголовки_для_печати</vt:lpstr>
      <vt:lpstr>'Сводка затрат'!Область_печати</vt:lpstr>
      <vt:lpstr>'Цены на ОБ и МАТ'!Область_печати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Nikitenko</dc:creator>
  <cp:lastModifiedBy>Латынский Сергей Андреевич</cp:lastModifiedBy>
  <cp:lastPrinted>2021-01-13T12:45:19Z</cp:lastPrinted>
  <dcterms:created xsi:type="dcterms:W3CDTF">2002-03-25T05:35:56Z</dcterms:created>
  <dcterms:modified xsi:type="dcterms:W3CDTF">2023-01-21T10:19:11Z</dcterms:modified>
</cp:coreProperties>
</file>